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<sst xmlns="http://schemas.openxmlformats.org/spreadsheetml/2006/main" count="55" uniqueCount="47">
  <si>
    <t>Strumento</t>
  </si>
  <si>
    <t>Tasso lordo</t>
  </si>
  <si>
    <t>Aliquota</t>
  </si>
  <si>
    <t>Tasso netto</t>
  </si>
  <si>
    <t>Caratteristiche</t>
  </si>
  <si>
    <t>Rendimento netto a un anno per capitale investito (in euro)</t>
  </si>
  <si>
    <t>BoT annuale</t>
  </si>
  <si>
    <t>Commissioni acquisto 0,3%, bolli 0,09 euro ogni 1000 euro</t>
  </si>
  <si>
    <t>Conti bancari senza promozione (vecchi clienti)</t>
  </si>
  <si>
    <t>Conto@me</t>
  </si>
  <si>
    <t>Tasso lordo 3,9%. Sale al 4,25% con almento 18 eseguiti di Borsa al trimestre. Per giacenze oltre 50mila euro tasso lordo 1,25%.</t>
  </si>
  <si>
    <t>Iw Power</t>
  </si>
  <si>
    <t>Tasso lordo 4%</t>
  </si>
  <si>
    <t>Conto Arancio</t>
  </si>
  <si>
    <t>Tasso lordo 3%</t>
  </si>
  <si>
    <t>Conto Fineco</t>
  </si>
  <si>
    <t>Websella</t>
  </si>
  <si>
    <t>Tasso lordo 3,75%</t>
  </si>
  <si>
    <t>Media</t>
  </si>
  <si>
    <t>Conti bancari con promozione (nuovi clienti)</t>
  </si>
  <si>
    <t>Conto Santander</t>
  </si>
  <si>
    <t>Tasso lordo 5% fino al 31/12/2007 fino a 50mila euro, oltre 3,75%. Tasso comunque del 3,75% nei mesi in cui si effettuano prelievi.</t>
  </si>
  <si>
    <t>Tasso lordo 4,5% per i primi 12 mesi</t>
  </si>
  <si>
    <t xml:space="preserve">Tasso lordo 4,5% fino al 31/1/2008, poi 4%. Qualora il totale complessivo dei saldi depositati su tutti i conti deposito IwPower alla data del 31/1/2008 sia superiore a due miliardi di euro, sarà corrisposto un "bonus" ulteriore di interessi pari all'1,50% </t>
  </si>
  <si>
    <t>Tasso lordo 6% fino al 31/3/2008 per i primi 30mila euro, oltre 3,75% lordo. Dopo tasso lordo 3,75%.</t>
  </si>
  <si>
    <t>Conti bancari con impiego vincolato del capitale</t>
  </si>
  <si>
    <t>Iw Power 180</t>
  </si>
  <si>
    <t>Arancio+</t>
  </si>
  <si>
    <t>n.d.</t>
  </si>
  <si>
    <t>Santander Time Deposit</t>
  </si>
  <si>
    <t>Fineco Supersave</t>
  </si>
  <si>
    <t>3,85%-4,1%</t>
  </si>
  <si>
    <t>3,37%-3,59%</t>
  </si>
  <si>
    <t>Tasso lordo 3,85% fino a 50mila euro, 4% fino a 100mila euro, 4,1% oltre. Per 1,2 o 3 mesi. Imposta 8,55 euro al trimestre su deposito titoli, bolli di legge 0,09 euro ogni 1000 euro.</t>
  </si>
  <si>
    <t>Pronti contro termine</t>
  </si>
  <si>
    <t>MoneyBox</t>
  </si>
  <si>
    <t>Tasso netto 3,3%. A partire da 5mila euro. Bolli 0,09 euro per mille euro</t>
  </si>
  <si>
    <t>n.d</t>
  </si>
  <si>
    <t>Buoni del Tesoro</t>
  </si>
  <si>
    <t xml:space="preserve">Tasso lordo allineato alla Bce -0,25% (3,75% attualmente) sopra i 2mila euro. Fino a 2mila 0,25% lordo. </t>
  </si>
  <si>
    <t>Tasso netto 3,3%. Investimento in titoli di Stato per circa 6 mesi (x 2).Possibile anche tasso 3,19% a 30 giorni e 3,24% a 90 giorni</t>
  </si>
  <si>
    <t>Tasso lordo 4% da 10mila fino a 49.999 euro, 4,5% da 50mila a 1,5 milioni di euro per 12 mesi (3,75% e 4% per 6 mesi)</t>
  </si>
  <si>
    <t>Vincolato per 12 mesi, tasso 4,5% lordo (4,25% per 6 mesi)</t>
  </si>
  <si>
    <t>Fonte: Elaborazione Plus24 - IlSole 24 Ore sui dati delle banche e del ministero del Tesoro</t>
  </si>
  <si>
    <t>(Contratti e loro caratteristiche)</t>
  </si>
  <si>
    <t>CLICCA SULLA BANCA PER ACCEDERE DIRETTAMENTE AL SUO SITO INTERNET</t>
  </si>
  <si>
    <t>I rendimenti per l'impiego della liquidità da mille a 100mila euro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</si>
</sst>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%"/>
    <numFmt numFmtId="165" formatCode="0.0%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2"/>
      <color indexed="10"/>
      <name val="Arial"/>
      <family val="2"/>
    </font>
    <font>
      <b/>
      <i/>
      <sz val="10"/>
      <name val="Arial"/>
      <family val="2"/>
    </font>
    <font>
      <b/>
      <i/>
      <sz val="12"/>
      <color indexed="10"/>
      <name val="Arial"/>
      <family val="2"/>
    </font>
    <font>
      <b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1" fontId="1" fillId="0" borderId="1" xfId="18" applyFont="1" applyBorder="1" applyAlignment="1">
      <alignment vertical="center"/>
    </xf>
    <xf numFmtId="0" fontId="0" fillId="0" borderId="1" xfId="0" applyBorder="1" applyAlignment="1">
      <alignment horizontal="center"/>
    </xf>
    <xf numFmtId="41" fontId="0" fillId="0" borderId="1" xfId="18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41" fontId="0" fillId="0" borderId="1" xfId="18" applyFill="1" applyBorder="1" applyAlignment="1">
      <alignment vertical="center"/>
    </xf>
    <xf numFmtId="10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41" fontId="0" fillId="0" borderId="1" xfId="18" applyFont="1" applyFill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41" fontId="1" fillId="0" borderId="5" xfId="18" applyFont="1" applyBorder="1" applyAlignment="1">
      <alignment vertical="center"/>
    </xf>
    <xf numFmtId="0" fontId="0" fillId="0" borderId="4" xfId="0" applyBorder="1" applyAlignment="1">
      <alignment/>
    </xf>
    <xf numFmtId="41" fontId="0" fillId="0" borderId="5" xfId="18" applyBorder="1" applyAlignment="1">
      <alignment vertical="center"/>
    </xf>
    <xf numFmtId="0" fontId="0" fillId="0" borderId="4" xfId="0" applyFill="1" applyBorder="1" applyAlignment="1">
      <alignment/>
    </xf>
    <xf numFmtId="41" fontId="0" fillId="0" borderId="5" xfId="18" applyFill="1" applyBorder="1" applyAlignment="1">
      <alignment vertical="center"/>
    </xf>
    <xf numFmtId="0" fontId="0" fillId="0" borderId="4" xfId="0" applyFill="1" applyBorder="1" applyAlignment="1">
      <alignment vertical="center"/>
    </xf>
    <xf numFmtId="41" fontId="0" fillId="0" borderId="5" xfId="18" applyFont="1" applyFill="1" applyBorder="1" applyAlignment="1">
      <alignment horizontal="center" vertical="center"/>
    </xf>
    <xf numFmtId="10" fontId="0" fillId="0" borderId="6" xfId="0" applyNumberFormat="1" applyFill="1" applyBorder="1" applyAlignment="1">
      <alignment horizontal="center" vertical="center"/>
    </xf>
    <xf numFmtId="165" fontId="0" fillId="0" borderId="6" xfId="0" applyNumberFormat="1" applyFill="1" applyBorder="1" applyAlignment="1">
      <alignment horizontal="center" vertical="center"/>
    </xf>
    <xf numFmtId="41" fontId="0" fillId="0" borderId="6" xfId="18" applyFont="1" applyFill="1" applyBorder="1" applyAlignment="1">
      <alignment vertical="center"/>
    </xf>
    <xf numFmtId="41" fontId="0" fillId="0" borderId="6" xfId="18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9" xfId="15" applyFont="1" applyFill="1" applyBorder="1" applyAlignment="1">
      <alignment vertical="center"/>
    </xf>
    <xf numFmtId="0" fontId="6" fillId="0" borderId="4" xfId="15" applyFont="1" applyFill="1" applyBorder="1" applyAlignment="1">
      <alignment vertical="center"/>
    </xf>
    <xf numFmtId="0" fontId="6" fillId="0" borderId="4" xfId="15" applyFont="1" applyBorder="1" applyAlignment="1">
      <alignment/>
    </xf>
    <xf numFmtId="0" fontId="6" fillId="0" borderId="4" xfId="15" applyFont="1" applyBorder="1" applyAlignment="1">
      <alignment vertical="center"/>
    </xf>
    <xf numFmtId="0" fontId="6" fillId="0" borderId="10" xfId="15" applyFont="1" applyBorder="1" applyAlignment="1">
      <alignment horizontal="left" vertical="center"/>
    </xf>
    <xf numFmtId="0" fontId="6" fillId="0" borderId="11" xfId="15" applyFont="1" applyBorder="1" applyAlignment="1">
      <alignment horizontal="left" vertical="center"/>
    </xf>
    <xf numFmtId="0" fontId="6" fillId="0" borderId="4" xfId="15" applyFont="1" applyBorder="1" applyAlignment="1">
      <alignment horizontal="left" vertical="center"/>
    </xf>
    <xf numFmtId="0" fontId="0" fillId="0" borderId="0" xfId="0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7" fillId="2" borderId="4" xfId="0" applyFont="1" applyFill="1" applyBorder="1" applyAlignment="1">
      <alignment/>
    </xf>
    <xf numFmtId="0" fontId="7" fillId="2" borderId="1" xfId="0" applyFont="1" applyFill="1" applyBorder="1" applyAlignment="1">
      <alignment vertical="top" wrapText="1"/>
    </xf>
    <xf numFmtId="10" fontId="7" fillId="2" borderId="1" xfId="0" applyNumberFormat="1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/>
    </xf>
    <xf numFmtId="41" fontId="7" fillId="2" borderId="1" xfId="18" applyFont="1" applyFill="1" applyBorder="1" applyAlignment="1">
      <alignment vertical="center"/>
    </xf>
    <xf numFmtId="41" fontId="7" fillId="2" borderId="5" xfId="18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9" fillId="0" borderId="4" xfId="0" applyFont="1" applyBorder="1" applyAlignment="1">
      <alignment vertic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o@me" TargetMode="External" /><Relationship Id="rId2" Type="http://schemas.openxmlformats.org/officeDocument/2006/relationships/hyperlink" Target="web.ingdirect.it" TargetMode="External" /><Relationship Id="rId3" Type="http://schemas.openxmlformats.org/officeDocument/2006/relationships/hyperlink" Target="http://www.fineco.it/" TargetMode="External" /><Relationship Id="rId4" Type="http://schemas.openxmlformats.org/officeDocument/2006/relationships/hyperlink" Target="http://www.webank.it%20mailto:Conto@me/" TargetMode="External" /><Relationship Id="rId5" Type="http://schemas.openxmlformats.org/officeDocument/2006/relationships/hyperlink" Target="http://www.iwpower.it/" TargetMode="External" /><Relationship Id="rId6" Type="http://schemas.openxmlformats.org/officeDocument/2006/relationships/hyperlink" Target="http://www.websella.it/" TargetMode="External" /><Relationship Id="rId7" Type="http://schemas.openxmlformats.org/officeDocument/2006/relationships/hyperlink" Target="web.ingdirect.it" TargetMode="External" /><Relationship Id="rId8" Type="http://schemas.openxmlformats.org/officeDocument/2006/relationships/hyperlink" Target="http://www.iwpower.it/" TargetMode="External" /><Relationship Id="rId9" Type="http://schemas.openxmlformats.org/officeDocument/2006/relationships/hyperlink" Target="http://www.websella.it/" TargetMode="External" /><Relationship Id="rId10" Type="http://schemas.openxmlformats.org/officeDocument/2006/relationships/hyperlink" Target="http://www.santanderconsumer.it/" TargetMode="External" /><Relationship Id="rId11" Type="http://schemas.openxmlformats.org/officeDocument/2006/relationships/hyperlink" Target="web.ingdirect.it" TargetMode="External" /><Relationship Id="rId12" Type="http://schemas.openxmlformats.org/officeDocument/2006/relationships/hyperlink" Target="http://www.fineco.it/" TargetMode="External" /><Relationship Id="rId13" Type="http://schemas.openxmlformats.org/officeDocument/2006/relationships/hyperlink" Target="http://www.iwpower.it/" TargetMode="External" /><Relationship Id="rId14" Type="http://schemas.openxmlformats.org/officeDocument/2006/relationships/hyperlink" Target="http://www.santanderconsumer.it/" TargetMode="External" /><Relationship Id="rId15" Type="http://schemas.openxmlformats.org/officeDocument/2006/relationships/hyperlink" Target="http://www.unicreditbanca.it/it/privati/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2" sqref="A2:B2"/>
    </sheetView>
  </sheetViews>
  <sheetFormatPr defaultColWidth="9.140625" defaultRowHeight="12.75"/>
  <cols>
    <col min="1" max="1" width="27.57421875" style="0" customWidth="1"/>
    <col min="2" max="2" width="21.7109375" style="50" customWidth="1"/>
    <col min="3" max="3" width="11.7109375" style="1" customWidth="1"/>
    <col min="4" max="4" width="9.00390625" style="1" customWidth="1"/>
    <col min="5" max="5" width="11.7109375" style="1" customWidth="1"/>
    <col min="6" max="6" width="8.7109375" style="2" customWidth="1"/>
    <col min="7" max="9" width="8.00390625" style="2" customWidth="1"/>
    <col min="10" max="12" width="7.421875" style="2" customWidth="1"/>
  </cols>
  <sheetData>
    <row r="1" ht="20.25">
      <c r="A1" s="40" t="s">
        <v>46</v>
      </c>
    </row>
    <row r="2" spans="1:2" ht="25.5" customHeight="1">
      <c r="A2" s="68" t="s">
        <v>44</v>
      </c>
      <c r="B2" s="68"/>
    </row>
    <row r="3" ht="15.75" thickBot="1">
      <c r="A3" s="67" t="s">
        <v>45</v>
      </c>
    </row>
    <row r="4" spans="1:12" ht="12.75">
      <c r="A4" s="21" t="s">
        <v>0</v>
      </c>
      <c r="B4" s="51" t="s">
        <v>4</v>
      </c>
      <c r="C4" s="22" t="s">
        <v>1</v>
      </c>
      <c r="D4" s="22" t="s">
        <v>2</v>
      </c>
      <c r="E4" s="22" t="s">
        <v>3</v>
      </c>
      <c r="F4" s="41" t="s">
        <v>5</v>
      </c>
      <c r="G4" s="41"/>
      <c r="H4" s="41"/>
      <c r="I4" s="41"/>
      <c r="J4" s="41"/>
      <c r="K4" s="41"/>
      <c r="L4" s="42"/>
    </row>
    <row r="5" spans="1:12" ht="12.75">
      <c r="A5" s="23"/>
      <c r="B5" s="52"/>
      <c r="C5" s="4"/>
      <c r="D5" s="4"/>
      <c r="E5" s="4"/>
      <c r="F5" s="5">
        <v>100000</v>
      </c>
      <c r="G5" s="5">
        <v>50000</v>
      </c>
      <c r="H5" s="5">
        <v>20000</v>
      </c>
      <c r="I5" s="5">
        <v>10000</v>
      </c>
      <c r="J5" s="5">
        <v>5000</v>
      </c>
      <c r="K5" s="5">
        <v>2000</v>
      </c>
      <c r="L5" s="24">
        <v>1000</v>
      </c>
    </row>
    <row r="6" spans="1:12" ht="12.75">
      <c r="A6" s="25"/>
      <c r="B6" s="53"/>
      <c r="C6" s="6"/>
      <c r="D6" s="6"/>
      <c r="E6" s="6"/>
      <c r="F6" s="7"/>
      <c r="G6" s="7"/>
      <c r="H6" s="7"/>
      <c r="I6" s="7"/>
      <c r="J6" s="7"/>
      <c r="K6" s="7"/>
      <c r="L6" s="26"/>
    </row>
    <row r="7" spans="1:12" ht="12.75">
      <c r="A7" s="70" t="s">
        <v>38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2"/>
    </row>
    <row r="8" spans="1:12" ht="38.25">
      <c r="A8" s="69" t="s">
        <v>6</v>
      </c>
      <c r="B8" s="54" t="s">
        <v>7</v>
      </c>
      <c r="C8" s="8">
        <v>0.04005</v>
      </c>
      <c r="D8" s="9">
        <v>0.125</v>
      </c>
      <c r="E8" s="10">
        <v>0.0317</v>
      </c>
      <c r="F8" s="7">
        <v>3170</v>
      </c>
      <c r="G8" s="7">
        <f aca="true" t="shared" si="0" ref="G8:L8">G5*$E$8</f>
        <v>1585</v>
      </c>
      <c r="H8" s="7">
        <f t="shared" si="0"/>
        <v>634</v>
      </c>
      <c r="I8" s="7">
        <f t="shared" si="0"/>
        <v>317</v>
      </c>
      <c r="J8" s="7">
        <f t="shared" si="0"/>
        <v>158.5</v>
      </c>
      <c r="K8" s="7">
        <f t="shared" si="0"/>
        <v>63.4</v>
      </c>
      <c r="L8" s="26">
        <f t="shared" si="0"/>
        <v>31.7</v>
      </c>
    </row>
    <row r="9" spans="1:12" ht="12.75">
      <c r="A9" s="25"/>
      <c r="B9" s="53"/>
      <c r="C9" s="6"/>
      <c r="D9" s="6"/>
      <c r="E9" s="11"/>
      <c r="F9" s="7"/>
      <c r="G9" s="7"/>
      <c r="H9" s="7"/>
      <c r="I9" s="7"/>
      <c r="J9" s="7"/>
      <c r="K9" s="7"/>
      <c r="L9" s="26"/>
    </row>
    <row r="10" spans="1:12" ht="12.75">
      <c r="A10" s="70" t="s">
        <v>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/>
    </row>
    <row r="11" spans="1:12" ht="15.75">
      <c r="A11" s="45" t="s">
        <v>13</v>
      </c>
      <c r="B11" s="53" t="s">
        <v>14</v>
      </c>
      <c r="C11" s="13">
        <v>0.03</v>
      </c>
      <c r="D11" s="13">
        <v>0.27</v>
      </c>
      <c r="E11" s="11">
        <f>3%*0.73</f>
        <v>0.0219</v>
      </c>
      <c r="F11" s="7">
        <f aca="true" t="shared" si="1" ref="F11:L11">$E$11*F5</f>
        <v>2190</v>
      </c>
      <c r="G11" s="7">
        <f t="shared" si="1"/>
        <v>1095</v>
      </c>
      <c r="H11" s="7">
        <f t="shared" si="1"/>
        <v>438</v>
      </c>
      <c r="I11" s="7">
        <f t="shared" si="1"/>
        <v>219</v>
      </c>
      <c r="J11" s="7">
        <f t="shared" si="1"/>
        <v>109.5</v>
      </c>
      <c r="K11" s="7">
        <f t="shared" si="1"/>
        <v>43.8</v>
      </c>
      <c r="L11" s="26">
        <f t="shared" si="1"/>
        <v>21.9</v>
      </c>
    </row>
    <row r="12" spans="1:12" ht="63.75">
      <c r="A12" s="46" t="s">
        <v>15</v>
      </c>
      <c r="B12" s="54" t="s">
        <v>39</v>
      </c>
      <c r="C12" s="10">
        <v>0.0375</v>
      </c>
      <c r="D12" s="12">
        <v>0.27</v>
      </c>
      <c r="E12" s="10">
        <f>3.75%*0.73</f>
        <v>0.027375</v>
      </c>
      <c r="F12" s="7">
        <f>(2000*0.25%+98000*3.75%)*0.73</f>
        <v>2686.4</v>
      </c>
      <c r="G12" s="7">
        <f>(2000*0.25%+(G5-2000)*3.75%)*0.73</f>
        <v>1317.6499999999999</v>
      </c>
      <c r="H12" s="7">
        <f>(2000*0.25%+(H5-2000)*3.75%)*0.73</f>
        <v>496.4</v>
      </c>
      <c r="I12" s="7">
        <f>(2000*0.25%+(I5-2000)*3.75%)*0.73</f>
        <v>222.65</v>
      </c>
      <c r="J12" s="7">
        <f>(2000*0.25%+(J5-2000)*3.75%)*0.73</f>
        <v>85.77499999999999</v>
      </c>
      <c r="K12" s="7">
        <f>(2000*0.25%)*0.73</f>
        <v>3.65</v>
      </c>
      <c r="L12" s="26">
        <f>(1000*0.25%)*0.73</f>
        <v>1.825</v>
      </c>
    </row>
    <row r="13" spans="1:12" ht="42.75" customHeight="1">
      <c r="A13" s="49" t="s">
        <v>9</v>
      </c>
      <c r="B13" s="55" t="s">
        <v>10</v>
      </c>
      <c r="C13" s="10">
        <v>0.039</v>
      </c>
      <c r="D13" s="12">
        <v>0.27</v>
      </c>
      <c r="E13" s="10">
        <f>3.9%*0.73</f>
        <v>0.02847</v>
      </c>
      <c r="F13" s="7">
        <f>(50000*3.9%+50000*1.25%)*0.73</f>
        <v>1879.75</v>
      </c>
      <c r="G13" s="7">
        <f aca="true" t="shared" si="2" ref="G13:L13">(G5*3.9%)*0.73</f>
        <v>1423.5</v>
      </c>
      <c r="H13" s="7">
        <f t="shared" si="2"/>
        <v>569.4</v>
      </c>
      <c r="I13" s="7">
        <f t="shared" si="2"/>
        <v>284.7</v>
      </c>
      <c r="J13" s="7">
        <f t="shared" si="2"/>
        <v>142.35</v>
      </c>
      <c r="K13" s="7">
        <f t="shared" si="2"/>
        <v>56.94</v>
      </c>
      <c r="L13" s="26">
        <f t="shared" si="2"/>
        <v>28.47</v>
      </c>
    </row>
    <row r="14" spans="1:12" ht="12.75">
      <c r="A14" s="49"/>
      <c r="B14" s="55"/>
      <c r="C14" s="11">
        <v>0.0425</v>
      </c>
      <c r="D14" s="13">
        <v>0.27</v>
      </c>
      <c r="E14" s="11">
        <f>C14*(1-D14)</f>
        <v>0.031025</v>
      </c>
      <c r="F14" s="7">
        <f>(50000*4.25%+50000*1.25%)*0.73</f>
        <v>2007.5</v>
      </c>
      <c r="G14" s="7">
        <f aca="true" t="shared" si="3" ref="G14:L14">(G5*4.25%)*0.73</f>
        <v>1551.25</v>
      </c>
      <c r="H14" s="7">
        <f t="shared" si="3"/>
        <v>620.5000000000001</v>
      </c>
      <c r="I14" s="7">
        <f t="shared" si="3"/>
        <v>310.25000000000006</v>
      </c>
      <c r="J14" s="7">
        <f t="shared" si="3"/>
        <v>155.12500000000003</v>
      </c>
      <c r="K14" s="7">
        <f t="shared" si="3"/>
        <v>62.05</v>
      </c>
      <c r="L14" s="26">
        <f t="shared" si="3"/>
        <v>31.025</v>
      </c>
    </row>
    <row r="15" spans="1:12" ht="15.75">
      <c r="A15" s="45" t="s">
        <v>11</v>
      </c>
      <c r="B15" s="53" t="s">
        <v>12</v>
      </c>
      <c r="C15" s="13">
        <v>0.04</v>
      </c>
      <c r="D15" s="13">
        <v>0.27</v>
      </c>
      <c r="E15" s="11">
        <f>4%*0.73</f>
        <v>0.0292</v>
      </c>
      <c r="F15" s="7">
        <v>2920</v>
      </c>
      <c r="G15" s="7">
        <f aca="true" t="shared" si="4" ref="G15:L15">G5*$E$15</f>
        <v>1460</v>
      </c>
      <c r="H15" s="7">
        <f t="shared" si="4"/>
        <v>584</v>
      </c>
      <c r="I15" s="7">
        <f t="shared" si="4"/>
        <v>292</v>
      </c>
      <c r="J15" s="7">
        <f t="shared" si="4"/>
        <v>146</v>
      </c>
      <c r="K15" s="7">
        <f t="shared" si="4"/>
        <v>58.4</v>
      </c>
      <c r="L15" s="26">
        <f t="shared" si="4"/>
        <v>29.2</v>
      </c>
    </row>
    <row r="16" spans="1:12" ht="15.75">
      <c r="A16" s="45" t="s">
        <v>16</v>
      </c>
      <c r="B16" s="53" t="s">
        <v>17</v>
      </c>
      <c r="C16" s="10">
        <v>0.0375</v>
      </c>
      <c r="D16" s="12">
        <v>0.27</v>
      </c>
      <c r="E16" s="11">
        <f>3.75%*0.73</f>
        <v>0.027375</v>
      </c>
      <c r="F16" s="7">
        <v>2738</v>
      </c>
      <c r="G16" s="7">
        <f aca="true" t="shared" si="5" ref="G16:L16">$E$16*G5</f>
        <v>1368.75</v>
      </c>
      <c r="H16" s="7">
        <f t="shared" si="5"/>
        <v>547.5</v>
      </c>
      <c r="I16" s="7">
        <f t="shared" si="5"/>
        <v>273.75</v>
      </c>
      <c r="J16" s="7">
        <f t="shared" si="5"/>
        <v>136.875</v>
      </c>
      <c r="K16" s="7">
        <f t="shared" si="5"/>
        <v>54.75</v>
      </c>
      <c r="L16" s="26">
        <f t="shared" si="5"/>
        <v>27.375</v>
      </c>
    </row>
    <row r="17" spans="1:12" s="3" customFormat="1" ht="12.75">
      <c r="A17" s="60" t="s">
        <v>18</v>
      </c>
      <c r="B17" s="61"/>
      <c r="C17" s="62"/>
      <c r="D17" s="63"/>
      <c r="E17" s="64"/>
      <c r="F17" s="65">
        <f>AVERAGE(F11:F16)</f>
        <v>2403.608333333333</v>
      </c>
      <c r="G17" s="65">
        <f aca="true" t="shared" si="6" ref="G17:L17">AVERAGE(G11:G16)</f>
        <v>1369.3583333333333</v>
      </c>
      <c r="H17" s="65">
        <f t="shared" si="6"/>
        <v>542.6333333333333</v>
      </c>
      <c r="I17" s="65">
        <f t="shared" si="6"/>
        <v>267.05833333333334</v>
      </c>
      <c r="J17" s="65">
        <f t="shared" si="6"/>
        <v>129.27083333333334</v>
      </c>
      <c r="K17" s="65">
        <f t="shared" si="6"/>
        <v>46.598333333333336</v>
      </c>
      <c r="L17" s="66">
        <f t="shared" si="6"/>
        <v>23.299166666666668</v>
      </c>
    </row>
    <row r="18" spans="1:12" ht="12.75">
      <c r="A18" s="25"/>
      <c r="B18" s="53"/>
      <c r="C18" s="6"/>
      <c r="D18" s="6"/>
      <c r="E18" s="11"/>
      <c r="F18" s="7"/>
      <c r="G18" s="7"/>
      <c r="H18" s="7"/>
      <c r="I18" s="7"/>
      <c r="J18" s="7"/>
      <c r="K18" s="7"/>
      <c r="L18" s="26"/>
    </row>
    <row r="19" spans="1:12" ht="12.75">
      <c r="A19" s="70" t="s">
        <v>19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2"/>
    </row>
    <row r="20" spans="1:12" ht="12.75" customHeight="1">
      <c r="A20" s="45" t="s">
        <v>13</v>
      </c>
      <c r="B20" s="53" t="s">
        <v>22</v>
      </c>
      <c r="C20" s="10">
        <v>0.045</v>
      </c>
      <c r="D20" s="12">
        <v>0.27</v>
      </c>
      <c r="E20" s="10">
        <f>4.5%*0.73</f>
        <v>0.03285</v>
      </c>
      <c r="F20" s="7">
        <v>3285</v>
      </c>
      <c r="G20" s="7">
        <v>1643</v>
      </c>
      <c r="H20" s="7">
        <v>657</v>
      </c>
      <c r="I20" s="7">
        <v>329</v>
      </c>
      <c r="J20" s="7">
        <v>164</v>
      </c>
      <c r="K20" s="7">
        <v>66</v>
      </c>
      <c r="L20" s="26">
        <v>33</v>
      </c>
    </row>
    <row r="21" spans="1:12" ht="52.5" customHeight="1">
      <c r="A21" s="46" t="s">
        <v>20</v>
      </c>
      <c r="B21" s="54" t="s">
        <v>21</v>
      </c>
      <c r="C21" s="12">
        <v>0.05</v>
      </c>
      <c r="D21" s="12">
        <v>0.27</v>
      </c>
      <c r="E21" s="10">
        <f>5%*0.73</f>
        <v>0.0365</v>
      </c>
      <c r="F21" s="7">
        <f>((50000*5%+50000*3.75%)*81/365+(100000*3.75%)*(365-81)/365)*0.73</f>
        <v>2838.75</v>
      </c>
      <c r="G21" s="7">
        <f aca="true" t="shared" si="7" ref="G21:L21">((G5*5%)*81/365+(G5*3.75%)*(365-81)/365)*0.73</f>
        <v>1470</v>
      </c>
      <c r="H21" s="7">
        <f t="shared" si="7"/>
        <v>588</v>
      </c>
      <c r="I21" s="7">
        <f t="shared" si="7"/>
        <v>294</v>
      </c>
      <c r="J21" s="7">
        <f t="shared" si="7"/>
        <v>147</v>
      </c>
      <c r="K21" s="7">
        <f t="shared" si="7"/>
        <v>58.8</v>
      </c>
      <c r="L21" s="26">
        <f t="shared" si="7"/>
        <v>29.4</v>
      </c>
    </row>
    <row r="22" spans="1:12" ht="84.75" customHeight="1">
      <c r="A22" s="47" t="s">
        <v>11</v>
      </c>
      <c r="B22" s="55" t="s">
        <v>23</v>
      </c>
      <c r="C22" s="12">
        <v>0.06</v>
      </c>
      <c r="D22" s="12">
        <v>0.27</v>
      </c>
      <c r="E22" s="10">
        <f>6%*0.73</f>
        <v>0.0438</v>
      </c>
      <c r="F22" s="7">
        <f aca="true" t="shared" si="8" ref="F22:L22">(F5*6%*112/365+F5*4%*(365-112)/365)*0.73</f>
        <v>3368</v>
      </c>
      <c r="G22" s="7">
        <f t="shared" si="8"/>
        <v>1684</v>
      </c>
      <c r="H22" s="7">
        <f t="shared" si="8"/>
        <v>673.6</v>
      </c>
      <c r="I22" s="7">
        <f t="shared" si="8"/>
        <v>336.8</v>
      </c>
      <c r="J22" s="7">
        <f t="shared" si="8"/>
        <v>168.4</v>
      </c>
      <c r="K22" s="7">
        <f t="shared" si="8"/>
        <v>67.36</v>
      </c>
      <c r="L22" s="26">
        <f t="shared" si="8"/>
        <v>33.68</v>
      </c>
    </row>
    <row r="23" spans="1:12" ht="21.75" customHeight="1">
      <c r="A23" s="48"/>
      <c r="B23" s="55"/>
      <c r="C23" s="10">
        <v>0.045</v>
      </c>
      <c r="D23" s="12">
        <v>0.27</v>
      </c>
      <c r="E23" s="10">
        <f>4.5%*0.73</f>
        <v>0.03285</v>
      </c>
      <c r="F23" s="7">
        <f aca="true" t="shared" si="9" ref="F23:L23">(F5*4.5%*112/365+F5*4%*(365-112)/365)*0.73</f>
        <v>3032</v>
      </c>
      <c r="G23" s="7">
        <f t="shared" si="9"/>
        <v>1516</v>
      </c>
      <c r="H23" s="7">
        <f t="shared" si="9"/>
        <v>606.4</v>
      </c>
      <c r="I23" s="7">
        <f t="shared" si="9"/>
        <v>303.2</v>
      </c>
      <c r="J23" s="7">
        <f t="shared" si="9"/>
        <v>151.6</v>
      </c>
      <c r="K23" s="7">
        <f t="shared" si="9"/>
        <v>60.64</v>
      </c>
      <c r="L23" s="26">
        <f t="shared" si="9"/>
        <v>30.32</v>
      </c>
    </row>
    <row r="24" spans="1:12" ht="63.75">
      <c r="A24" s="46" t="s">
        <v>16</v>
      </c>
      <c r="B24" s="54" t="s">
        <v>24</v>
      </c>
      <c r="C24" s="12">
        <v>0.06</v>
      </c>
      <c r="D24" s="12">
        <v>0.27</v>
      </c>
      <c r="E24" s="10">
        <f>6%*0.73</f>
        <v>0.0438</v>
      </c>
      <c r="F24" s="7">
        <f>((30000*6%+70000*3.75%)*172/365+(100000*3.75%)*(365-172)/365)*0.73</f>
        <v>2969.7000000000003</v>
      </c>
      <c r="G24" s="7">
        <f>((30000*6%+20000*3.75%)*172/365+(50000*3.75%)*(365-172)/365)*0.73</f>
        <v>1600.9499999999998</v>
      </c>
      <c r="H24" s="7">
        <f>((H5*6%)*172/365+(H5*3.75%)*(365-172)/365)*0.73</f>
        <v>702.3</v>
      </c>
      <c r="I24" s="7">
        <f>((I5*6%)*172/365+(I5*3.75%)*(365-172)/365)*0.73</f>
        <v>351.15</v>
      </c>
      <c r="J24" s="7">
        <f>((J5*6%)*172/365+(J5*3.75%)*(365-172)/365)*0.73</f>
        <v>175.575</v>
      </c>
      <c r="K24" s="7">
        <f>((K5*6%)*172/365+(K5*3.75%)*(365-172)/365)*0.73</f>
        <v>70.22999999999999</v>
      </c>
      <c r="L24" s="26">
        <f>((L5*6%)*172/365+(L5*3.75%)*(365-172)/365)*0.73</f>
        <v>35.114999999999995</v>
      </c>
    </row>
    <row r="25" spans="1:12" s="3" customFormat="1" ht="12.75">
      <c r="A25" s="60" t="s">
        <v>18</v>
      </c>
      <c r="B25" s="56"/>
      <c r="C25" s="37"/>
      <c r="D25" s="38"/>
      <c r="E25" s="39"/>
      <c r="F25" s="65">
        <f>AVERAGE(F20:F24)</f>
        <v>3098.69</v>
      </c>
      <c r="G25" s="65">
        <f aca="true" t="shared" si="10" ref="G25:L25">AVERAGE(G20:G24)</f>
        <v>1582.79</v>
      </c>
      <c r="H25" s="65">
        <f t="shared" si="10"/>
        <v>645.46</v>
      </c>
      <c r="I25" s="65">
        <f t="shared" si="10"/>
        <v>322.83000000000004</v>
      </c>
      <c r="J25" s="65">
        <f t="shared" si="10"/>
        <v>161.315</v>
      </c>
      <c r="K25" s="65">
        <f t="shared" si="10"/>
        <v>64.606</v>
      </c>
      <c r="L25" s="66">
        <f t="shared" si="10"/>
        <v>32.303</v>
      </c>
    </row>
    <row r="26" spans="1:12" ht="12.75">
      <c r="A26" s="27"/>
      <c r="B26" s="57"/>
      <c r="C26" s="14"/>
      <c r="D26" s="14"/>
      <c r="E26" s="15"/>
      <c r="F26" s="16"/>
      <c r="G26" s="16"/>
      <c r="H26" s="16"/>
      <c r="I26" s="16"/>
      <c r="J26" s="16"/>
      <c r="K26" s="16"/>
      <c r="L26" s="28"/>
    </row>
    <row r="27" spans="1:12" ht="12.75">
      <c r="A27" s="70" t="s">
        <v>25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2"/>
    </row>
    <row r="28" spans="1:12" ht="76.5">
      <c r="A28" s="44" t="s">
        <v>27</v>
      </c>
      <c r="B28" s="58" t="s">
        <v>41</v>
      </c>
      <c r="C28" s="19">
        <v>0.045</v>
      </c>
      <c r="D28" s="19">
        <v>0.27</v>
      </c>
      <c r="E28" s="17">
        <f>C28*(1-D28)</f>
        <v>0.03285</v>
      </c>
      <c r="F28" s="16">
        <v>3285</v>
      </c>
      <c r="G28" s="16">
        <v>1643</v>
      </c>
      <c r="H28" s="16">
        <v>584</v>
      </c>
      <c r="I28" s="16">
        <v>292</v>
      </c>
      <c r="J28" s="20" t="s">
        <v>28</v>
      </c>
      <c r="K28" s="20" t="s">
        <v>28</v>
      </c>
      <c r="L28" s="30" t="s">
        <v>28</v>
      </c>
    </row>
    <row r="29" spans="1:12" ht="102">
      <c r="A29" s="44" t="s">
        <v>30</v>
      </c>
      <c r="B29" s="58" t="s">
        <v>33</v>
      </c>
      <c r="C29" s="19" t="s">
        <v>31</v>
      </c>
      <c r="D29" s="18">
        <v>0.125</v>
      </c>
      <c r="E29" s="17" t="s">
        <v>32</v>
      </c>
      <c r="F29" s="16">
        <v>3513.474000018732</v>
      </c>
      <c r="G29" s="16">
        <v>1673.9897599612268</v>
      </c>
      <c r="H29" s="16">
        <v>651.3800113071095</v>
      </c>
      <c r="I29" s="16">
        <v>310.5100950890693</v>
      </c>
      <c r="J29" s="16">
        <v>140.07513698004203</v>
      </c>
      <c r="K29" s="16">
        <v>37.81416211462969</v>
      </c>
      <c r="L29" s="28">
        <v>3.727170492825014</v>
      </c>
    </row>
    <row r="30" spans="1:12" ht="76.5">
      <c r="A30" s="44" t="s">
        <v>26</v>
      </c>
      <c r="B30" s="58" t="s">
        <v>40</v>
      </c>
      <c r="C30" s="17">
        <f>E30/0.875</f>
        <v>0.037714285714285714</v>
      </c>
      <c r="D30" s="18">
        <v>0.125</v>
      </c>
      <c r="E30" s="17">
        <v>0.033</v>
      </c>
      <c r="F30" s="16">
        <v>3327</v>
      </c>
      <c r="G30" s="16">
        <v>1663.612500000003</v>
      </c>
      <c r="H30" s="16">
        <v>665.445</v>
      </c>
      <c r="I30" s="16">
        <v>332.7225</v>
      </c>
      <c r="J30" s="16">
        <v>166.36125</v>
      </c>
      <c r="K30" s="16">
        <v>66.54449999999997</v>
      </c>
      <c r="L30" s="28">
        <v>33.272249999999985</v>
      </c>
    </row>
    <row r="31" spans="1:12" ht="38.25">
      <c r="A31" s="44" t="s">
        <v>29</v>
      </c>
      <c r="B31" s="58" t="s">
        <v>42</v>
      </c>
      <c r="C31" s="18">
        <v>0.045</v>
      </c>
      <c r="D31" s="19">
        <v>0.27</v>
      </c>
      <c r="E31" s="17">
        <f>4.5%*0.73</f>
        <v>0.03285</v>
      </c>
      <c r="F31" s="16">
        <v>3285</v>
      </c>
      <c r="G31" s="16">
        <f>$E$31*G5</f>
        <v>1642.4999999999998</v>
      </c>
      <c r="H31" s="16">
        <v>746.4914414938394</v>
      </c>
      <c r="I31" s="16">
        <f>$E$31*I5</f>
        <v>328.5</v>
      </c>
      <c r="J31" s="16">
        <f>$E$31*J5</f>
        <v>164.25</v>
      </c>
      <c r="K31" s="16">
        <f>$E$31*K5</f>
        <v>65.69999999999999</v>
      </c>
      <c r="L31" s="28">
        <f>$E$31*L5</f>
        <v>32.849999999999994</v>
      </c>
    </row>
    <row r="32" spans="1:12" s="3" customFormat="1" ht="12.75">
      <c r="A32" s="60" t="s">
        <v>18</v>
      </c>
      <c r="B32" s="56"/>
      <c r="C32" s="37"/>
      <c r="D32" s="38"/>
      <c r="E32" s="39"/>
      <c r="F32" s="65">
        <f>AVERAGE(F28:F31)</f>
        <v>3352.618500004683</v>
      </c>
      <c r="G32" s="65">
        <f aca="true" t="shared" si="11" ref="G32:L32">AVERAGE(G28:G31)</f>
        <v>1655.7755649903074</v>
      </c>
      <c r="H32" s="65">
        <f t="shared" si="11"/>
        <v>661.8291132002372</v>
      </c>
      <c r="I32" s="65">
        <f t="shared" si="11"/>
        <v>315.9331487722673</v>
      </c>
      <c r="J32" s="65">
        <f t="shared" si="11"/>
        <v>156.89546232668067</v>
      </c>
      <c r="K32" s="65">
        <f t="shared" si="11"/>
        <v>56.68622070487655</v>
      </c>
      <c r="L32" s="66">
        <f t="shared" si="11"/>
        <v>23.283140164274997</v>
      </c>
    </row>
    <row r="33" spans="1:12" ht="12.75">
      <c r="A33" s="29"/>
      <c r="B33" s="58"/>
      <c r="C33" s="19"/>
      <c r="D33" s="18"/>
      <c r="E33" s="17"/>
      <c r="F33" s="16"/>
      <c r="G33" s="16"/>
      <c r="H33" s="16"/>
      <c r="I33" s="16"/>
      <c r="J33" s="16"/>
      <c r="K33" s="16"/>
      <c r="L33" s="28"/>
    </row>
    <row r="34" spans="1:12" ht="12.75">
      <c r="A34" s="70" t="s">
        <v>34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2"/>
    </row>
    <row r="35" spans="1:12" ht="51.75" thickBot="1">
      <c r="A35" s="43" t="s">
        <v>35</v>
      </c>
      <c r="B35" s="59" t="s">
        <v>36</v>
      </c>
      <c r="C35" s="31">
        <f>E35/0.875</f>
        <v>0.037714285714285714</v>
      </c>
      <c r="D35" s="32">
        <v>0.125</v>
      </c>
      <c r="E35" s="31">
        <v>0.033</v>
      </c>
      <c r="F35" s="33">
        <f>3341.63-F5*0.00009</f>
        <v>3332.63</v>
      </c>
      <c r="G35" s="34">
        <v>1666.0312847501918</v>
      </c>
      <c r="H35" s="34">
        <v>666.4125139000782</v>
      </c>
      <c r="I35" s="34">
        <v>333.2062569500391</v>
      </c>
      <c r="J35" s="34">
        <v>166.60312847501956</v>
      </c>
      <c r="K35" s="35" t="s">
        <v>37</v>
      </c>
      <c r="L35" s="36" t="s">
        <v>37</v>
      </c>
    </row>
    <row r="37" ht="12.75">
      <c r="A37" t="s">
        <v>43</v>
      </c>
    </row>
  </sheetData>
  <mergeCells count="11">
    <mergeCell ref="A2:B2"/>
    <mergeCell ref="F4:L4"/>
    <mergeCell ref="A10:L10"/>
    <mergeCell ref="A13:A14"/>
    <mergeCell ref="B13:B14"/>
    <mergeCell ref="A7:L7"/>
    <mergeCell ref="A34:L34"/>
    <mergeCell ref="A19:L19"/>
    <mergeCell ref="A22:A23"/>
    <mergeCell ref="B22:B23"/>
    <mergeCell ref="A27:L27"/>
  </mergeCells>
  <hyperlinks>
    <hyperlink ref="A13" r:id="rId1" display="Conto@me"/>
    <hyperlink ref="A11" r:id="rId2" display="Conto Arancio"/>
    <hyperlink ref="A12" r:id="rId3" display="Conto Fineco"/>
    <hyperlink ref="A13:A14" r:id="rId4" display="Conto@me"/>
    <hyperlink ref="A15" r:id="rId5" display="Iw Power"/>
    <hyperlink ref="A16" r:id="rId6" display="Websella"/>
    <hyperlink ref="A20" r:id="rId7" display="Conto Arancio"/>
    <hyperlink ref="A22:A23" r:id="rId8" display="Iw Power"/>
    <hyperlink ref="A24" r:id="rId9" display="Websella"/>
    <hyperlink ref="A21" r:id="rId10" display="Conto Santander"/>
    <hyperlink ref="A28" r:id="rId11" display="Arancio+"/>
    <hyperlink ref="A29" r:id="rId12" display="Fineco Supersave"/>
    <hyperlink ref="A30" r:id="rId13" display="Iw Power 180"/>
    <hyperlink ref="A31" r:id="rId14" display="Santander Time Deposit"/>
    <hyperlink ref="A35" r:id="rId15" display="MoneyBox"/>
  </hyperlinks>
  <printOptions/>
  <pageMargins left="0.26" right="0.36" top="0.34" bottom="0.47" header="0.17" footer="0.31"/>
  <pageSetup horizontalDpi="600" verticalDpi="600" orientation="landscape" paperSize="9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CELMAX01</dc:creator>
  <cp:keywords/>
  <dc:description/>
  <cp:lastModifiedBy>BORNIC00</cp:lastModifiedBy>
  <cp:lastPrinted>2007-10-26T10:38:23Z</cp:lastPrinted>
  <dcterms:created xsi:type="dcterms:W3CDTF">2007-10-26T09:11:17Z</dcterms:created>
  <dcterms:modified xsi:type="dcterms:W3CDTF">2007-10-26T11:51:06Z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