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ES.1 - Prov (saldo-)" sheetId="1" r:id="rId1"/>
    <sheet name="ES.2 - Prov (saldo+)" sheetId="2" r:id="rId2"/>
    <sheet name="ES.3 - Com (saldo-)" sheetId="3" r:id="rId3"/>
    <sheet name="ES.4 - Com (saldo+)" sheetId="4" r:id="rId4"/>
    <sheet name="ES.5 Com (&gt;8%)" sheetId="5" r:id="rId5"/>
  </sheets>
  <definedNames>
    <definedName name="_xlnm.Print_Area" localSheetId="0">'ES.1 - Prov (saldo-)'!$A$1:$F$104</definedName>
    <definedName name="_xlnm.Print_Area" localSheetId="1">'ES.2 - Prov (saldo+)'!$A$1:$F$104</definedName>
    <definedName name="_xlnm.Print_Area" localSheetId="2">'ES.3 - Com (saldo-)'!$A$1:$F$123</definedName>
    <definedName name="_xlnm.Print_Area" localSheetId="3">'ES.4 - Com (saldo+)'!$A$1:$F$123</definedName>
    <definedName name="_xlnm.Print_Area" localSheetId="4">'ES.5 Com (&gt;8%)'!$A$1:$F$123</definedName>
  </definedNames>
  <calcPr fullCalcOnLoad="1"/>
</workbook>
</file>

<file path=xl/sharedStrings.xml><?xml version="1.0" encoding="utf-8"?>
<sst xmlns="http://schemas.openxmlformats.org/spreadsheetml/2006/main" count="795" uniqueCount="149">
  <si>
    <t>PROVINCE</t>
  </si>
  <si>
    <t>Determinazione obiettivo specifico di miglioramento ai sensi dell'articolo 1 commi 678, 679, 681 e 683 della legge n. 296 del 2006</t>
  </si>
  <si>
    <t>Dati di cassa (competenza + residui) desunti dai bilanci consuntivi</t>
  </si>
  <si>
    <t>Individuazione del saldo medio del triennio 2003-2005</t>
  </si>
  <si>
    <t>Anno 2003</t>
  </si>
  <si>
    <t>Anno 2004</t>
  </si>
  <si>
    <t>Anno 2005</t>
  </si>
  <si>
    <t>Media             (2003-2005)</t>
  </si>
  <si>
    <t>Entrate finali</t>
  </si>
  <si>
    <t>(Titolo I, Titolo II, Titolo III, Titolo IV, al netto riscossione crediti)</t>
  </si>
  <si>
    <t>(a)</t>
  </si>
  <si>
    <t>(b)</t>
  </si>
  <si>
    <t>(c)</t>
  </si>
  <si>
    <t>(d)=(a+b+c)/3</t>
  </si>
  <si>
    <t xml:space="preserve">Spese finali </t>
  </si>
  <si>
    <t>(Titolo I, Titolo II, al netto concessione crediti)</t>
  </si>
  <si>
    <t>(e)</t>
  </si>
  <si>
    <t>(f)</t>
  </si>
  <si>
    <t>(g)</t>
  </si>
  <si>
    <t>(h)=(e+f+g)/3</t>
  </si>
  <si>
    <t>(i)=(d-h)</t>
  </si>
  <si>
    <t xml:space="preserve">Individuazione del concorso alla manovra basato sul saldo medio </t>
  </si>
  <si>
    <t>Anno 2007</t>
  </si>
  <si>
    <t>Anno 2008</t>
  </si>
  <si>
    <t>Anno 2009</t>
  </si>
  <si>
    <t>(l)</t>
  </si>
  <si>
    <t>(m)</t>
  </si>
  <si>
    <t>(n)</t>
  </si>
  <si>
    <t>Concorso alla manovra basato sul saldo medio</t>
  </si>
  <si>
    <t>(o)=-(i)*(l)</t>
  </si>
  <si>
    <t>(p) =-(i)*(m)</t>
  </si>
  <si>
    <t>(q)=-(i)*(n)</t>
  </si>
  <si>
    <t>Individuazione della spesa corrente media del triennio 2003-2005</t>
  </si>
  <si>
    <t>SPESE CORRENTI</t>
  </si>
  <si>
    <t>(Titolo I)</t>
  </si>
  <si>
    <t>(r)</t>
  </si>
  <si>
    <t>(s)</t>
  </si>
  <si>
    <t>(t)</t>
  </si>
  <si>
    <t>(u)=(r+s+t)/3</t>
  </si>
  <si>
    <t>Individuazione del concorso alla manovra basato sulla spesa corrente</t>
  </si>
  <si>
    <t>(v)</t>
  </si>
  <si>
    <t>(w)</t>
  </si>
  <si>
    <t>(x)</t>
  </si>
  <si>
    <t>Concorso alla manovra basato sulla spesa corrente</t>
  </si>
  <si>
    <t>(y)=(v)*(u)</t>
  </si>
  <si>
    <t>(z) =(w)*(u)</t>
  </si>
  <si>
    <t>(aa)=(x)*(u)</t>
  </si>
  <si>
    <t>Anno2009</t>
  </si>
  <si>
    <t>IMPORTO ANNUO DELLA MANOVRA</t>
  </si>
  <si>
    <t>(soggetto ad eventuale rideterminazione ai sensi comma 679)</t>
  </si>
  <si>
    <t>(ab)=(o)+(y)</t>
  </si>
  <si>
    <t>(ac)=(p)+(z)</t>
  </si>
  <si>
    <t>(ad)=(q)+(aa)</t>
  </si>
  <si>
    <t>8% di media             (2003-2005)</t>
  </si>
  <si>
    <t>8% della media triennale 2003-2005 delle spese finali al netto delle concessioni di crediti</t>
  </si>
  <si>
    <t>(ae)=0,08*(h)</t>
  </si>
  <si>
    <t>La manovra è pari al minore degli importi tra quello determinato ai sensi dell'articolo 1, comma 678, lettera c), e la media di cui al comma 679</t>
  </si>
  <si>
    <t>IMPORTO ANNUO DELLA MANOVRA - VALORI DEFINITIVI</t>
  </si>
  <si>
    <t>Rideterminazione importo della manovra per il 2007</t>
  </si>
  <si>
    <t>Se (ab) è superiore ad (ae) la manovra 2007 è pari ad (ae); se (ab) è inferiore o uguale ad (ae) la manovra è pari ad (ab)</t>
  </si>
  <si>
    <t>(af)</t>
  </si>
  <si>
    <t>Rideterminazione importo della manovra per il 2008</t>
  </si>
  <si>
    <t>Se (ac) è superiore ad (ae) la manovra 2008 è pari ad (ae); se (ac) è inferiore o uguale ad (ae) la manovra è pari ad (ac)</t>
  </si>
  <si>
    <t>(ag)</t>
  </si>
  <si>
    <t>Rideterminazione importo della manovra per il 2009</t>
  </si>
  <si>
    <t>Se (ad) è superiore ad (ae) la manovra 2009 è pari ad (ae); se (ad) è inferiore o uguale ad (ae) la manovra è pari ad (ad)</t>
  </si>
  <si>
    <t>(ah)</t>
  </si>
  <si>
    <t>In termini di cassa</t>
  </si>
  <si>
    <t>(ab)</t>
  </si>
  <si>
    <t>(ac)</t>
  </si>
  <si>
    <t>(ad)</t>
  </si>
  <si>
    <t>(ae)</t>
  </si>
  <si>
    <t>In termini di competenza</t>
  </si>
  <si>
    <t>Dati di competenza (accertamenti/impegni) desunti dai bilanci consuntivi</t>
  </si>
  <si>
    <t>(Titolo I, Titolo II, Titolo III, Titolo IV, al netto riscossioni crediti)</t>
  </si>
  <si>
    <t>(ak)</t>
  </si>
  <si>
    <t>(al)</t>
  </si>
  <si>
    <t>(am)</t>
  </si>
  <si>
    <t>(Titolo I, Titolo II, al netto concessioni crediti)</t>
  </si>
  <si>
    <t>(ap)</t>
  </si>
  <si>
    <t>(aq)</t>
  </si>
  <si>
    <t xml:space="preserve">Entrate in conto capitale riscosse derivanti da dismissioni del patrimonio immobiliare e mobiliare destinate  nel medesimo anno, all'estinzione anticipata dei prestiti. </t>
  </si>
  <si>
    <r>
      <t>Individuazione del concorso alla manovra basato sul saldo medio</t>
    </r>
    <r>
      <rPr>
        <sz val="16"/>
        <rFont val="Times New Roman"/>
        <family val="0"/>
      </rPr>
      <t xml:space="preserve"> (art. 1, comma 678, lettera a)</t>
    </r>
  </si>
  <si>
    <r>
      <t>Individuazione del concorso alla manovra basato sulla spesa corrente</t>
    </r>
    <r>
      <rPr>
        <sz val="14"/>
        <rFont val="Times New Roman"/>
        <family val="0"/>
      </rPr>
      <t xml:space="preserve"> (</t>
    </r>
    <r>
      <rPr>
        <sz val="16"/>
        <rFont val="Times New Roman"/>
        <family val="1"/>
      </rPr>
      <t>art. 1, comma 678, lettera b)</t>
    </r>
  </si>
  <si>
    <r>
      <t>Determinazione dell'importo annuo della manovra</t>
    </r>
    <r>
      <rPr>
        <b/>
        <sz val="14"/>
        <rFont val="Times New Roman"/>
        <family val="1"/>
      </rPr>
      <t xml:space="preserve">  (</t>
    </r>
    <r>
      <rPr>
        <b/>
        <sz val="16"/>
        <rFont val="Times New Roman"/>
        <family val="1"/>
      </rPr>
      <t>art. 1, comma 678, lettera c)</t>
    </r>
  </si>
  <si>
    <r>
      <t>Verifica del limite dell'8% delle spese finali al netto delle concessioni di crediti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(art. 1, comma 679)</t>
    </r>
  </si>
  <si>
    <r>
      <t>Individuazione del saldo finanziario obiettivo (</t>
    </r>
    <r>
      <rPr>
        <b/>
        <sz val="16"/>
        <rFont val="Times New Roman"/>
        <family val="1"/>
      </rPr>
      <t>art. 1, commi 681e 683, secondo periodo)</t>
    </r>
  </si>
  <si>
    <r>
      <t xml:space="preserve">Spese autorizzate dal Ministero, necessarie per l'attivazione di nuove sedi di uffici giudiziari </t>
    </r>
    <r>
      <rPr>
        <b/>
        <sz val="12"/>
        <rFont val="Times New Roman"/>
        <family val="1"/>
      </rPr>
      <t>(SOLO PER I COMUNI)</t>
    </r>
  </si>
  <si>
    <t>COMUNI con popolazione superiore a 5.000 abitanti</t>
  </si>
  <si>
    <t>Coefficienti da applicare ai sensi dell'art. 1 comma 678 lettera b), punto 2).</t>
  </si>
  <si>
    <t>(ai)</t>
  </si>
  <si>
    <t>(aj)</t>
  </si>
  <si>
    <t>(at)</t>
  </si>
  <si>
    <t>(au)</t>
  </si>
  <si>
    <r>
      <t xml:space="preserve">Coefficienti da applicare ai sensi dell'art. 1 comma 678 lettera a), punto 2).        </t>
    </r>
    <r>
      <rPr>
        <sz val="14"/>
        <rFont val="Times New Roman"/>
        <family val="1"/>
      </rPr>
      <t xml:space="preserve">    </t>
    </r>
    <r>
      <rPr>
        <u val="single"/>
        <sz val="14"/>
        <rFont val="Times New Roman"/>
        <family val="1"/>
      </rPr>
      <t>Solo se il saldo medio risulta NEGATIVO</t>
    </r>
  </si>
  <si>
    <r>
      <t xml:space="preserve">Coefficienti da applicare ai sensi dell'art. 1 comma 678 lettera a), punto 2).            </t>
    </r>
    <r>
      <rPr>
        <u val="single"/>
        <sz val="14"/>
        <rFont val="Times New Roman"/>
        <family val="1"/>
      </rPr>
      <t>Solo se il saldo medio risulta POSITIVO (1)</t>
    </r>
  </si>
  <si>
    <r>
      <t xml:space="preserve">Coefficienti da applicare ai sensi dell'art. 1, comma 678, lettera a), punto 1).        </t>
    </r>
    <r>
      <rPr>
        <sz val="14"/>
        <rFont val="Times New Roman"/>
        <family val="1"/>
      </rPr>
      <t xml:space="preserve">    </t>
    </r>
    <r>
      <rPr>
        <u val="single"/>
        <sz val="14"/>
        <rFont val="Times New Roman"/>
        <family val="1"/>
      </rPr>
      <t>Solo se il saldo medio risulta NEGATIVO</t>
    </r>
  </si>
  <si>
    <r>
      <t xml:space="preserve">Coefficienti da applicare ai sensi dell'art. 1, comma 678, lettera a), punto 1).            </t>
    </r>
    <r>
      <rPr>
        <u val="single"/>
        <sz val="14"/>
        <rFont val="Times New Roman"/>
        <family val="1"/>
      </rPr>
      <t>Solo se il saldo medio risulta POSITIVO (1)</t>
    </r>
  </si>
  <si>
    <t>Coefficienti da applicare ai sensi dell'art. 1, comma 678, lettera b), punto 1).</t>
  </si>
  <si>
    <r>
      <t xml:space="preserve">Entrate finali - </t>
    </r>
    <r>
      <rPr>
        <b/>
        <sz val="12"/>
        <rFont val="Times New Roman"/>
        <family val="1"/>
      </rPr>
      <t>ACCERTAMENTI</t>
    </r>
  </si>
  <si>
    <r>
      <t xml:space="preserve">Spese finali - </t>
    </r>
    <r>
      <rPr>
        <b/>
        <sz val="12"/>
        <rFont val="Times New Roman"/>
        <family val="1"/>
      </rPr>
      <t>IMPEGNI</t>
    </r>
  </si>
  <si>
    <t>(ae')</t>
  </si>
  <si>
    <t>(af')</t>
  </si>
  <si>
    <t>(ag')</t>
  </si>
  <si>
    <t>(ai')</t>
  </si>
  <si>
    <t>(aj')</t>
  </si>
  <si>
    <t>(ak')</t>
  </si>
  <si>
    <t>Saldo finanziario obiettivo in termini di CASSA</t>
  </si>
  <si>
    <t>Saldo finanziario obiettivo in termini di COMPETENZA</t>
  </si>
  <si>
    <t>(soggetto ad eventuale rideterminazione ai sensi del comma 679)</t>
  </si>
  <si>
    <t>(ah)=(ae+af+ag)/3</t>
  </si>
  <si>
    <t>(ai)=(i)+(ab)-(ah)</t>
  </si>
  <si>
    <t>(aj)=(i)+(ac)-(ah)</t>
  </si>
  <si>
    <t>(ak)=(i)+(ad)-(ah)</t>
  </si>
  <si>
    <t>(an)</t>
  </si>
  <si>
    <t>(ao)=(al+am+an)/3</t>
  </si>
  <si>
    <t>(ar)</t>
  </si>
  <si>
    <t>(as)=(ap+aq+ar)/3</t>
  </si>
  <si>
    <t>(ah')=(ae'+af'+ag')/3</t>
  </si>
  <si>
    <t>(au)=(at)+(ab)-(ah')</t>
  </si>
  <si>
    <t>(av)=(at)+(ac)-(ah')</t>
  </si>
  <si>
    <t>(aw)=(at)+(ad)-(ah')</t>
  </si>
  <si>
    <t>(al)=(ai+aj+ak)/3</t>
  </si>
  <si>
    <t>(am)=(i)+(af)-(al)</t>
  </si>
  <si>
    <t>(ao)=(i)+(ah)-(al)</t>
  </si>
  <si>
    <t>(av)</t>
  </si>
  <si>
    <t>(aw)=(at+au+av)/3</t>
  </si>
  <si>
    <t>(ax)</t>
  </si>
  <si>
    <t>(al')=(ai'+aj'+ak')/3</t>
  </si>
  <si>
    <t>(ay)=(ax)+(af)-(al')</t>
  </si>
  <si>
    <t>(az)=(ax)+(ag)-(al')</t>
  </si>
  <si>
    <t>(ba)=(ax)+(ah)-(al')</t>
  </si>
  <si>
    <t>(an)=(i)+(ag)-(al)</t>
  </si>
  <si>
    <t>(DA CONSIDERARE CON IL SEGNO POSITVO)</t>
  </si>
  <si>
    <t>(1) Se il saldo medio è positivo il concorso alla manovra basato sul saldo medio è pari a 0  (art.1, comma 678, ultimo periodo)</t>
  </si>
  <si>
    <r>
      <t xml:space="preserve">Saldo medio del triennio 2003/2005 </t>
    </r>
    <r>
      <rPr>
        <sz val="14"/>
        <rFont val="Times New Roman"/>
        <family val="1"/>
      </rPr>
      <t>(a</t>
    </r>
    <r>
      <rPr>
        <sz val="12"/>
        <rFont val="Times New Roman"/>
        <family val="1"/>
      </rPr>
      <t>rt.1 comma 683, primo periodo)</t>
    </r>
  </si>
  <si>
    <r>
      <t>Importo annuo della manovra (</t>
    </r>
    <r>
      <rPr>
        <sz val="12"/>
        <rFont val="Times New Roman"/>
        <family val="1"/>
      </rPr>
      <t>art.1, commi 678 e 679)</t>
    </r>
  </si>
  <si>
    <r>
      <t xml:space="preserve">Entrate in conto capitale riscosse derivanti da dismissioni del patrimonio immobiliare e mobiliare destinate  nel medesimo triennio all'estinzione anticipata dei prestiti </t>
    </r>
    <r>
      <rPr>
        <sz val="12"/>
        <rFont val="Times New Roman"/>
        <family val="1"/>
      </rPr>
      <t xml:space="preserve">(art.1, comma 683, secondo periodo) </t>
    </r>
  </si>
  <si>
    <r>
      <t>Saldo medio del triennio 2003/2005 (</t>
    </r>
    <r>
      <rPr>
        <sz val="12"/>
        <rFont val="Times New Roman"/>
        <family val="1"/>
      </rPr>
      <t>art.1 comma 683, primo periodo)</t>
    </r>
  </si>
  <si>
    <r>
      <t>Importo annuo della manovra  (</t>
    </r>
    <r>
      <rPr>
        <sz val="12"/>
        <rFont val="Times New Roman"/>
        <family val="1"/>
      </rPr>
      <t>art.1, commi 678 e 679)</t>
    </r>
  </si>
  <si>
    <r>
      <t>Entrate in conto capitale accertate relative a dismissioni del patrimonio immobiliare e mobiliare destinate  nel medesimo triennio all'estinzione anticipata dei prestiti  (</t>
    </r>
    <r>
      <rPr>
        <sz val="12"/>
        <rFont val="Times New Roman"/>
        <family val="1"/>
      </rPr>
      <t xml:space="preserve">art.1 comma 683, secondo periodo) </t>
    </r>
  </si>
  <si>
    <t>SALDO MEDIO</t>
  </si>
  <si>
    <t>NOTE:</t>
  </si>
  <si>
    <r>
      <t>Saldo medio del triennio 2003/2005</t>
    </r>
    <r>
      <rPr>
        <sz val="14"/>
        <rFont val="Times New Roman"/>
        <family val="1"/>
      </rPr>
      <t xml:space="preserve"> (</t>
    </r>
    <r>
      <rPr>
        <sz val="12"/>
        <rFont val="Times New Roman"/>
        <family val="1"/>
      </rPr>
      <t>art.1 comma 683, primo periodo)</t>
    </r>
  </si>
  <si>
    <r>
      <t xml:space="preserve">Importo annuo della manovra </t>
    </r>
    <r>
      <rPr>
        <sz val="14"/>
        <rFont val="Times New Roman"/>
        <family val="1"/>
      </rPr>
      <t>(</t>
    </r>
    <r>
      <rPr>
        <sz val="12"/>
        <rFont val="Times New Roman"/>
        <family val="1"/>
      </rPr>
      <t>art.1, commi 678 e 679)</t>
    </r>
  </si>
  <si>
    <r>
      <t xml:space="preserve">Entrate in conto capitale riscosse derivanti da dismissioni del patrimonio immobiliare e mobiliare destinate  nel medesimo triennio all'estinzione anticipata dei prestiti  </t>
    </r>
    <r>
      <rPr>
        <sz val="12"/>
        <rFont val="Times New Roman"/>
        <family val="1"/>
      </rPr>
      <t xml:space="preserve">(art.1 comma 683, secondo periodo) </t>
    </r>
  </si>
  <si>
    <r>
      <t xml:space="preserve">Saldo medio del triennio 2003/2005 </t>
    </r>
    <r>
      <rPr>
        <sz val="14"/>
        <rFont val="Times New Roman"/>
        <family val="1"/>
      </rPr>
      <t>(</t>
    </r>
    <r>
      <rPr>
        <sz val="12"/>
        <rFont val="Times New Roman"/>
        <family val="1"/>
      </rPr>
      <t>art.1 comma 683, primo periodo)</t>
    </r>
  </si>
  <si>
    <r>
      <t xml:space="preserve">Entrate in conto capitale accertate relative a dismissioni del patrimonio immobiliare e mobiliare destinate  nel medesimo triennio all'estinzione anticipata dei prestiti </t>
    </r>
    <r>
      <rPr>
        <sz val="12"/>
        <rFont val="Times New Roman"/>
        <family val="1"/>
      </rPr>
      <t xml:space="preserve">(art.1 comma 683, secondo periodo) </t>
    </r>
  </si>
  <si>
    <t>(dati in migliaia di euro)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</si>
</sst>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#,##0_ ;\-#,##0\ "/>
    <numFmt numFmtId="173" formatCode="#,##0.0_ ;\-#,##0.0\ "/>
    <numFmt numFmtId="174" formatCode="#,##0.00_ ;\-#,##0.00\ "/>
    <numFmt numFmtId="175" formatCode="_-* #,##0.000_-;\-* #,##0.000_-;_-* &quot;-&quot;??_-;_-@_-"/>
    <numFmt numFmtId="176" formatCode="_-* #,##0.0000_-;\-* #,##0.0000_-;_-* &quot;-&quot;??_-;_-@_-"/>
    <numFmt numFmtId="177" formatCode="0.0%"/>
  </numFmts>
  <fonts count="21">
    <font>
      <sz val="10"/>
      <name val="Times New Roman"/>
      <family val="0"/>
    </font>
    <font>
      <b/>
      <sz val="18"/>
      <name val="Times New Roman"/>
      <family val="1"/>
    </font>
    <font>
      <sz val="14"/>
      <name val="Times New Roman"/>
      <family val="0"/>
    </font>
    <font>
      <sz val="16"/>
      <name val="Times New Roman"/>
      <family val="0"/>
    </font>
    <font>
      <sz val="18"/>
      <name val="Times New Roman"/>
      <family val="1"/>
    </font>
    <font>
      <b/>
      <i/>
      <sz val="14"/>
      <name val="Times New Roman"/>
      <family val="1"/>
    </font>
    <font>
      <u val="single"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0"/>
    </font>
    <font>
      <b/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172" fontId="10" fillId="0" borderId="3" xfId="0" applyNumberFormat="1" applyFont="1" applyBorder="1" applyAlignment="1">
      <alignment/>
    </xf>
    <xf numFmtId="172" fontId="7" fillId="2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2" fontId="7" fillId="3" borderId="3" xfId="0" applyNumberFormat="1" applyFont="1" applyFill="1" applyBorder="1" applyAlignment="1">
      <alignment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vertical="center" wrapText="1"/>
    </xf>
    <xf numFmtId="171" fontId="2" fillId="2" borderId="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Continuous" vertical="center" wrapText="1"/>
    </xf>
    <xf numFmtId="0" fontId="8" fillId="0" borderId="2" xfId="0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0" fillId="0" borderId="9" xfId="0" applyBorder="1" applyAlignment="1">
      <alignment/>
    </xf>
    <xf numFmtId="0" fontId="12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 wrapText="1"/>
    </xf>
    <xf numFmtId="0" fontId="0" fillId="0" borderId="2" xfId="0" applyBorder="1" applyAlignment="1">
      <alignment vertical="top"/>
    </xf>
    <xf numFmtId="0" fontId="0" fillId="0" borderId="1" xfId="0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72" fontId="10" fillId="0" borderId="3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Continuous" vertical="top"/>
    </xf>
    <xf numFmtId="0" fontId="0" fillId="0" borderId="5" xfId="0" applyBorder="1" applyAlignment="1">
      <alignment horizontal="centerContinuous" vertical="center"/>
    </xf>
    <xf numFmtId="0" fontId="0" fillId="0" borderId="1" xfId="0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172" fontId="0" fillId="0" borderId="7" xfId="0" applyNumberFormat="1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0" xfId="0" applyAlignment="1">
      <alignment horizontal="left" wrapText="1"/>
    </xf>
    <xf numFmtId="171" fontId="2" fillId="2" borderId="3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 wrapText="1"/>
    </xf>
    <xf numFmtId="172" fontId="7" fillId="2" borderId="3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18" fillId="0" borderId="2" xfId="0" applyFont="1" applyBorder="1" applyAlignment="1">
      <alignment horizontal="center" vertical="center"/>
    </xf>
    <xf numFmtId="172" fontId="7" fillId="3" borderId="3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Continuous" vertical="center"/>
    </xf>
    <xf numFmtId="0" fontId="18" fillId="0" borderId="9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172" fontId="10" fillId="2" borderId="3" xfId="0" applyNumberFormat="1" applyFont="1" applyFill="1" applyBorder="1" applyAlignment="1">
      <alignment vertical="center"/>
    </xf>
    <xf numFmtId="176" fontId="0" fillId="0" borderId="0" xfId="17" applyNumberFormat="1" applyFill="1" applyBorder="1" applyAlignment="1">
      <alignment/>
    </xf>
    <xf numFmtId="43" fontId="0" fillId="0" borderId="0" xfId="17" applyFont="1" applyFill="1" applyBorder="1" applyAlignment="1">
      <alignment/>
    </xf>
    <xf numFmtId="0" fontId="18" fillId="0" borderId="2" xfId="0" applyFont="1" applyBorder="1" applyAlignment="1">
      <alignment horizontal="centerContinuous" vertical="center"/>
    </xf>
    <xf numFmtId="0" fontId="10" fillId="0" borderId="0" xfId="0" applyFont="1" applyAlignment="1">
      <alignment vertical="top"/>
    </xf>
    <xf numFmtId="172" fontId="10" fillId="0" borderId="3" xfId="0" applyNumberFormat="1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showGridLines="0" tabSelected="1" zoomScale="75" zoomScaleNormal="75" workbookViewId="0" topLeftCell="A1">
      <selection activeCell="I5" sqref="I5"/>
    </sheetView>
  </sheetViews>
  <sheetFormatPr defaultColWidth="9.33203125" defaultRowHeight="12.75"/>
  <cols>
    <col min="1" max="1" width="1.0078125" style="2" customWidth="1"/>
    <col min="2" max="2" width="93.33203125" style="0" customWidth="1"/>
    <col min="3" max="5" width="18.16015625" style="0" customWidth="1"/>
    <col min="6" max="6" width="20.83203125" style="0" customWidth="1"/>
    <col min="7" max="7" width="2.66015625" style="0" customWidth="1"/>
    <col min="8" max="10" width="15.33203125" style="0" customWidth="1"/>
  </cols>
  <sheetData>
    <row r="1" spans="1:6" s="1" customFormat="1" ht="63" customHeight="1">
      <c r="A1" s="126" t="s">
        <v>0</v>
      </c>
      <c r="B1" s="126"/>
      <c r="C1" s="126"/>
      <c r="D1" s="126"/>
      <c r="E1" s="126"/>
      <c r="F1" s="126"/>
    </row>
    <row r="2" spans="1:6" ht="18.75">
      <c r="A2" s="130" t="s">
        <v>1</v>
      </c>
      <c r="B2" s="130"/>
      <c r="C2" s="130"/>
      <c r="D2" s="130"/>
      <c r="E2" s="130"/>
      <c r="F2" s="130"/>
    </row>
    <row r="3" spans="2:7" ht="26.25" customHeight="1" thickBot="1">
      <c r="B3" s="123" t="s">
        <v>148</v>
      </c>
      <c r="C3" s="123"/>
      <c r="D3" s="123"/>
      <c r="E3" s="123"/>
      <c r="F3" s="123"/>
      <c r="G3" s="123"/>
    </row>
    <row r="4" spans="1:6" s="1" customFormat="1" ht="21.75" customHeight="1" thickBot="1" thickTop="1">
      <c r="A4" s="127" t="s">
        <v>82</v>
      </c>
      <c r="B4" s="128"/>
      <c r="C4" s="128"/>
      <c r="D4" s="128"/>
      <c r="E4" s="128"/>
      <c r="F4" s="129"/>
    </row>
    <row r="5" spans="1:6" ht="18.75" customHeight="1" thickTop="1">
      <c r="A5" s="111" t="s">
        <v>2</v>
      </c>
      <c r="B5" s="112"/>
      <c r="C5" s="112"/>
      <c r="D5" s="112"/>
      <c r="E5" s="112"/>
      <c r="F5" s="113"/>
    </row>
    <row r="6" spans="1:10" ht="12.75" customHeight="1">
      <c r="A6" s="3"/>
      <c r="B6" s="4"/>
      <c r="C6" s="5"/>
      <c r="D6" s="5"/>
      <c r="E6" s="5"/>
      <c r="F6" s="6"/>
      <c r="G6" s="5"/>
      <c r="H6" s="5"/>
      <c r="I6" s="5"/>
      <c r="J6" s="5"/>
    </row>
    <row r="7" spans="1:10" ht="43.5" customHeight="1">
      <c r="A7" s="117" t="s">
        <v>3</v>
      </c>
      <c r="B7" s="118"/>
      <c r="C7" s="118"/>
      <c r="D7" s="118"/>
      <c r="E7" s="118"/>
      <c r="F7" s="119"/>
      <c r="G7" s="7"/>
      <c r="H7" s="8"/>
      <c r="I7" s="8"/>
      <c r="J7" s="8"/>
    </row>
    <row r="8" spans="1:10" ht="33.75" thickBot="1">
      <c r="A8" s="3"/>
      <c r="B8" s="5"/>
      <c r="C8" s="9" t="s">
        <v>4</v>
      </c>
      <c r="D8" s="9" t="s">
        <v>5</v>
      </c>
      <c r="E8" s="9" t="s">
        <v>6</v>
      </c>
      <c r="F8" s="10" t="s">
        <v>7</v>
      </c>
      <c r="G8" s="7"/>
      <c r="H8" s="5"/>
      <c r="I8" s="5"/>
      <c r="J8" s="5"/>
    </row>
    <row r="9" spans="1:10" ht="20.25" thickBot="1" thickTop="1">
      <c r="A9" s="3"/>
      <c r="B9" s="11" t="s">
        <v>8</v>
      </c>
      <c r="C9" s="12">
        <v>42264.14</v>
      </c>
      <c r="D9" s="12">
        <v>39828.36</v>
      </c>
      <c r="E9" s="12">
        <v>39486.45</v>
      </c>
      <c r="F9" s="13">
        <f>(C9+D9+E9)/3</f>
        <v>40526.316666666666</v>
      </c>
      <c r="G9" s="7"/>
      <c r="H9" s="5"/>
      <c r="I9" s="5"/>
      <c r="J9" s="5"/>
    </row>
    <row r="10" spans="1:10" ht="16.5" thickTop="1">
      <c r="A10" s="3"/>
      <c r="B10" s="14" t="s">
        <v>9</v>
      </c>
      <c r="C10" s="90" t="s">
        <v>10</v>
      </c>
      <c r="D10" s="90" t="s">
        <v>11</v>
      </c>
      <c r="E10" s="90" t="s">
        <v>12</v>
      </c>
      <c r="F10" s="91" t="s">
        <v>13</v>
      </c>
      <c r="G10" s="7"/>
      <c r="H10" s="5"/>
      <c r="I10" s="5"/>
      <c r="J10" s="5"/>
    </row>
    <row r="11" spans="1:10" ht="13.5" thickBot="1">
      <c r="A11" s="3"/>
      <c r="B11" s="5"/>
      <c r="C11" s="5"/>
      <c r="D11" s="5"/>
      <c r="E11" s="5"/>
      <c r="F11" s="6"/>
      <c r="G11" s="7"/>
      <c r="H11" s="5"/>
      <c r="I11" s="5"/>
      <c r="J11" s="5"/>
    </row>
    <row r="12" spans="1:10" ht="20.25" thickBot="1" thickTop="1">
      <c r="A12" s="3"/>
      <c r="B12" s="11" t="s">
        <v>14</v>
      </c>
      <c r="C12" s="12">
        <v>42967.29</v>
      </c>
      <c r="D12" s="12">
        <v>39687.39</v>
      </c>
      <c r="E12" s="12">
        <v>42090.34</v>
      </c>
      <c r="F12" s="13">
        <f>(C12+D12+E12)/3</f>
        <v>41581.67333333333</v>
      </c>
      <c r="G12" s="7"/>
      <c r="H12" s="5"/>
      <c r="I12" s="5"/>
      <c r="J12" s="5"/>
    </row>
    <row r="13" spans="1:10" ht="16.5" thickTop="1">
      <c r="A13" s="3"/>
      <c r="B13" s="14" t="s">
        <v>15</v>
      </c>
      <c r="C13" s="90" t="s">
        <v>16</v>
      </c>
      <c r="D13" s="90" t="s">
        <v>17</v>
      </c>
      <c r="E13" s="90" t="s">
        <v>18</v>
      </c>
      <c r="F13" s="91" t="s">
        <v>19</v>
      </c>
      <c r="G13" s="7"/>
      <c r="H13" s="5"/>
      <c r="I13" s="5"/>
      <c r="J13" s="5"/>
    </row>
    <row r="14" spans="1:10" ht="13.5" thickBot="1">
      <c r="A14" s="3"/>
      <c r="B14" s="5"/>
      <c r="C14" s="5"/>
      <c r="D14" s="5"/>
      <c r="E14" s="5"/>
      <c r="F14" s="6"/>
      <c r="G14" s="7"/>
      <c r="H14" s="5"/>
      <c r="I14" s="5"/>
      <c r="J14" s="5"/>
    </row>
    <row r="15" spans="1:10" s="20" customFormat="1" ht="20.25" thickBot="1" thickTop="1">
      <c r="A15" s="16"/>
      <c r="B15" s="11" t="s">
        <v>141</v>
      </c>
      <c r="C15" s="5"/>
      <c r="D15" s="5"/>
      <c r="E15" s="5"/>
      <c r="F15" s="17">
        <f>F9-F12</f>
        <v>-1055.3566666666666</v>
      </c>
      <c r="G15" s="18"/>
      <c r="H15" s="19"/>
      <c r="I15" s="19"/>
      <c r="J15" s="19"/>
    </row>
    <row r="16" spans="1:10" ht="16.5" thickTop="1">
      <c r="A16" s="3"/>
      <c r="B16" s="19"/>
      <c r="C16" s="19"/>
      <c r="D16" s="19"/>
      <c r="E16" s="19"/>
      <c r="F16" s="92" t="s">
        <v>20</v>
      </c>
      <c r="G16" s="7"/>
      <c r="H16" s="5"/>
      <c r="I16" s="5"/>
      <c r="J16" s="5"/>
    </row>
    <row r="17" spans="1:10" ht="13.5" customHeight="1">
      <c r="A17" s="3"/>
      <c r="B17" s="5"/>
      <c r="C17" s="5"/>
      <c r="D17" s="5"/>
      <c r="E17" s="5"/>
      <c r="F17" s="6"/>
      <c r="G17" s="7"/>
      <c r="H17" s="5"/>
      <c r="I17" s="5"/>
      <c r="J17" s="5"/>
    </row>
    <row r="18" spans="1:10" s="1" customFormat="1" ht="36.75" customHeight="1">
      <c r="A18" s="120" t="s">
        <v>21</v>
      </c>
      <c r="B18" s="121"/>
      <c r="C18" s="121"/>
      <c r="D18" s="121"/>
      <c r="E18" s="121"/>
      <c r="F18" s="122"/>
      <c r="G18" s="22"/>
      <c r="H18" s="23"/>
      <c r="I18" s="23"/>
      <c r="J18" s="23"/>
    </row>
    <row r="19" spans="1:10" ht="12.75">
      <c r="A19" s="3"/>
      <c r="B19" s="5"/>
      <c r="C19" s="5"/>
      <c r="D19" s="5"/>
      <c r="E19" s="5"/>
      <c r="F19" s="6"/>
      <c r="G19" s="7"/>
      <c r="H19" s="5"/>
      <c r="I19" s="5"/>
      <c r="J19" s="5"/>
    </row>
    <row r="20" spans="1:10" ht="19.5" thickBot="1">
      <c r="A20" s="3"/>
      <c r="B20" s="5"/>
      <c r="C20" s="5"/>
      <c r="D20" s="9" t="s">
        <v>22</v>
      </c>
      <c r="E20" s="9" t="s">
        <v>23</v>
      </c>
      <c r="F20" s="24" t="s">
        <v>24</v>
      </c>
      <c r="G20" s="22"/>
      <c r="H20" s="5"/>
      <c r="I20" s="5"/>
      <c r="J20" s="5"/>
    </row>
    <row r="21" spans="1:10" ht="39" thickBot="1" thickTop="1">
      <c r="A21" s="3"/>
      <c r="B21" s="25" t="s">
        <v>96</v>
      </c>
      <c r="C21" s="5"/>
      <c r="D21" s="26">
        <v>0.4</v>
      </c>
      <c r="E21" s="26">
        <v>0.21</v>
      </c>
      <c r="F21" s="26">
        <v>0.117</v>
      </c>
      <c r="G21" s="7"/>
      <c r="H21" s="5"/>
      <c r="I21" s="5"/>
      <c r="J21" s="5"/>
    </row>
    <row r="22" spans="1:10" ht="16.5" thickTop="1">
      <c r="A22" s="3"/>
      <c r="B22" s="5"/>
      <c r="C22" s="5"/>
      <c r="D22" s="93" t="s">
        <v>25</v>
      </c>
      <c r="E22" s="93" t="s">
        <v>26</v>
      </c>
      <c r="F22" s="94" t="s">
        <v>27</v>
      </c>
      <c r="G22" s="7"/>
      <c r="H22" s="5"/>
      <c r="I22" s="5"/>
      <c r="J22" s="5"/>
    </row>
    <row r="23" spans="1:10" ht="13.5" thickBot="1">
      <c r="A23" s="3"/>
      <c r="B23" s="5"/>
      <c r="C23" s="5"/>
      <c r="D23" s="5"/>
      <c r="E23" s="5"/>
      <c r="F23" s="6"/>
      <c r="G23" s="22"/>
      <c r="H23" s="5"/>
      <c r="I23" s="5"/>
      <c r="J23" s="5"/>
    </row>
    <row r="24" spans="1:10" ht="39" thickBot="1" thickTop="1">
      <c r="A24" s="3"/>
      <c r="B24" s="25" t="s">
        <v>97</v>
      </c>
      <c r="C24" s="5"/>
      <c r="D24" s="26">
        <v>0</v>
      </c>
      <c r="E24" s="26">
        <v>0</v>
      </c>
      <c r="F24" s="26">
        <v>0</v>
      </c>
      <c r="G24" s="7"/>
      <c r="H24" s="5"/>
      <c r="I24" s="5"/>
      <c r="J24" s="5"/>
    </row>
    <row r="25" spans="1:10" ht="17.25" customHeight="1" thickTop="1">
      <c r="A25" s="3"/>
      <c r="B25" s="5"/>
      <c r="C25" s="5"/>
      <c r="D25" s="93" t="s">
        <v>25</v>
      </c>
      <c r="E25" s="93" t="s">
        <v>26</v>
      </c>
      <c r="F25" s="94" t="s">
        <v>27</v>
      </c>
      <c r="G25" s="7"/>
      <c r="H25" s="5"/>
      <c r="I25" s="5"/>
      <c r="J25" s="5"/>
    </row>
    <row r="26" spans="1:10" ht="18.75" customHeight="1" thickBot="1">
      <c r="A26" s="3"/>
      <c r="B26" s="5"/>
      <c r="C26" s="5"/>
      <c r="D26" s="5"/>
      <c r="E26" s="5"/>
      <c r="F26" s="6"/>
      <c r="G26" s="7"/>
      <c r="H26" s="5"/>
      <c r="I26" s="5"/>
      <c r="J26" s="5"/>
    </row>
    <row r="27" spans="1:10" ht="20.25" thickBot="1" thickTop="1">
      <c r="A27" s="3"/>
      <c r="B27" s="27" t="s">
        <v>28</v>
      </c>
      <c r="C27" s="5"/>
      <c r="D27" s="17">
        <f>+IF($F$15&gt;0,0,-$F$15*D21)</f>
        <v>422.1426666666666</v>
      </c>
      <c r="E27" s="17">
        <f>+IF($F$15&gt;0,0,-$F$15*E21)</f>
        <v>221.62489999999997</v>
      </c>
      <c r="F27" s="17">
        <f>+IF($F$15&gt;0,0,-$F$15*F21)</f>
        <v>123.47672999999999</v>
      </c>
      <c r="G27" s="7"/>
      <c r="H27" s="5"/>
      <c r="I27" s="5"/>
      <c r="J27" s="5"/>
    </row>
    <row r="28" spans="1:10" ht="19.5" customHeight="1" thickTop="1">
      <c r="A28" s="3"/>
      <c r="B28" s="108" t="s">
        <v>133</v>
      </c>
      <c r="C28" s="5"/>
      <c r="D28" s="93" t="s">
        <v>29</v>
      </c>
      <c r="E28" s="93" t="s">
        <v>30</v>
      </c>
      <c r="F28" s="94" t="s">
        <v>31</v>
      </c>
      <c r="G28" s="7"/>
      <c r="H28" s="5"/>
      <c r="I28" s="5"/>
      <c r="J28" s="5"/>
    </row>
    <row r="29" spans="1:10" ht="15.75">
      <c r="A29" s="3"/>
      <c r="B29" s="28" t="s">
        <v>142</v>
      </c>
      <c r="C29" s="5"/>
      <c r="D29" s="5"/>
      <c r="E29" s="5"/>
      <c r="F29" s="6"/>
      <c r="G29" s="7"/>
      <c r="H29" s="5"/>
      <c r="I29" s="5"/>
      <c r="J29" s="5"/>
    </row>
    <row r="30" spans="1:6" ht="17.25" customHeight="1" thickBot="1">
      <c r="A30" s="29"/>
      <c r="B30" s="30" t="s">
        <v>134</v>
      </c>
      <c r="C30" s="31"/>
      <c r="D30" s="31"/>
      <c r="E30" s="31"/>
      <c r="F30" s="32"/>
    </row>
    <row r="31" spans="2:6" ht="30.75" customHeight="1" thickBot="1" thickTop="1">
      <c r="B31" s="5"/>
      <c r="C31" s="5"/>
      <c r="D31" s="5"/>
      <c r="E31" s="5"/>
      <c r="F31" s="5"/>
    </row>
    <row r="32" spans="1:6" s="1" customFormat="1" ht="21.75" customHeight="1" thickBot="1" thickTop="1">
      <c r="A32" s="127" t="s">
        <v>83</v>
      </c>
      <c r="B32" s="128"/>
      <c r="C32" s="128"/>
      <c r="D32" s="128"/>
      <c r="E32" s="128"/>
      <c r="F32" s="129"/>
    </row>
    <row r="33" spans="1:6" ht="18.75" customHeight="1" thickTop="1">
      <c r="A33" s="111" t="s">
        <v>2</v>
      </c>
      <c r="B33" s="112"/>
      <c r="C33" s="112"/>
      <c r="D33" s="112"/>
      <c r="E33" s="112"/>
      <c r="F33" s="113"/>
    </row>
    <row r="34" spans="1:10" ht="12.75" customHeight="1">
      <c r="A34" s="3"/>
      <c r="B34" s="4"/>
      <c r="C34" s="5"/>
      <c r="D34" s="5"/>
      <c r="E34" s="5"/>
      <c r="F34" s="6"/>
      <c r="G34" s="7"/>
      <c r="H34" s="5"/>
      <c r="I34" s="5"/>
      <c r="J34" s="5"/>
    </row>
    <row r="35" spans="1:10" ht="43.5" customHeight="1">
      <c r="A35" s="117" t="s">
        <v>32</v>
      </c>
      <c r="B35" s="118"/>
      <c r="C35" s="118"/>
      <c r="D35" s="118"/>
      <c r="E35" s="118"/>
      <c r="F35" s="119"/>
      <c r="G35" s="7"/>
      <c r="H35" s="8"/>
      <c r="I35" s="8"/>
      <c r="J35" s="8"/>
    </row>
    <row r="36" spans="1:10" ht="33.75" thickBot="1">
      <c r="A36" s="3"/>
      <c r="B36" s="5"/>
      <c r="C36" s="9" t="s">
        <v>4</v>
      </c>
      <c r="D36" s="9" t="s">
        <v>5</v>
      </c>
      <c r="E36" s="9" t="s">
        <v>6</v>
      </c>
      <c r="F36" s="10" t="s">
        <v>7</v>
      </c>
      <c r="H36" s="5"/>
      <c r="I36" s="5"/>
      <c r="J36" s="5"/>
    </row>
    <row r="37" spans="1:10" s="20" customFormat="1" ht="20.25" thickBot="1" thickTop="1">
      <c r="A37" s="16"/>
      <c r="B37" s="11" t="s">
        <v>33</v>
      </c>
      <c r="C37" s="12">
        <v>30091.19</v>
      </c>
      <c r="D37" s="12">
        <v>34503.43</v>
      </c>
      <c r="E37" s="12">
        <v>31216.47</v>
      </c>
      <c r="F37" s="13">
        <f>(C37+D37+E37)/3</f>
        <v>31937.03</v>
      </c>
      <c r="G37" s="18"/>
      <c r="H37" s="19"/>
      <c r="I37" s="19"/>
      <c r="J37" s="19"/>
    </row>
    <row r="38" spans="1:10" ht="15" customHeight="1" thickTop="1">
      <c r="A38" s="3"/>
      <c r="B38" s="33" t="s">
        <v>34</v>
      </c>
      <c r="C38" s="95" t="s">
        <v>35</v>
      </c>
      <c r="D38" s="95" t="s">
        <v>36</v>
      </c>
      <c r="E38" s="95" t="s">
        <v>37</v>
      </c>
      <c r="F38" s="92" t="s">
        <v>38</v>
      </c>
      <c r="H38" s="5"/>
      <c r="I38" s="5"/>
      <c r="J38" s="5"/>
    </row>
    <row r="39" spans="1:10" ht="15" customHeight="1">
      <c r="A39" s="3"/>
      <c r="B39" s="19"/>
      <c r="C39" s="95"/>
      <c r="D39" s="95"/>
      <c r="E39" s="95"/>
      <c r="F39" s="92"/>
      <c r="H39" s="5"/>
      <c r="I39" s="5"/>
      <c r="J39" s="5"/>
    </row>
    <row r="40" spans="1:10" s="1" customFormat="1" ht="36.75" customHeight="1">
      <c r="A40" s="120" t="s">
        <v>39</v>
      </c>
      <c r="B40" s="121"/>
      <c r="C40" s="121"/>
      <c r="D40" s="121"/>
      <c r="E40" s="121"/>
      <c r="F40" s="122"/>
      <c r="G40" s="22"/>
      <c r="H40" s="23"/>
      <c r="I40" s="23"/>
      <c r="J40" s="23"/>
    </row>
    <row r="41" spans="1:6" ht="12.75">
      <c r="A41" s="3"/>
      <c r="B41" s="5"/>
      <c r="C41" s="5"/>
      <c r="D41" s="5"/>
      <c r="E41" s="5"/>
      <c r="F41" s="6"/>
    </row>
    <row r="42" spans="1:7" ht="19.5" thickBot="1">
      <c r="A42" s="3"/>
      <c r="B42" s="5"/>
      <c r="C42" s="5"/>
      <c r="D42" s="9" t="s">
        <v>22</v>
      </c>
      <c r="E42" s="9" t="s">
        <v>23</v>
      </c>
      <c r="F42" s="24" t="s">
        <v>24</v>
      </c>
      <c r="G42" s="1"/>
    </row>
    <row r="43" spans="1:6" ht="39" thickBot="1" thickTop="1">
      <c r="A43" s="3"/>
      <c r="B43" s="25" t="s">
        <v>98</v>
      </c>
      <c r="C43" s="23"/>
      <c r="D43" s="26">
        <v>0.041</v>
      </c>
      <c r="E43" s="26">
        <v>0.022</v>
      </c>
      <c r="F43" s="26">
        <v>0.012</v>
      </c>
    </row>
    <row r="44" spans="1:6" ht="16.5" thickTop="1">
      <c r="A44" s="3"/>
      <c r="B44" s="5"/>
      <c r="C44" s="5"/>
      <c r="D44" s="93" t="s">
        <v>40</v>
      </c>
      <c r="E44" s="93" t="s">
        <v>41</v>
      </c>
      <c r="F44" s="94" t="s">
        <v>42</v>
      </c>
    </row>
    <row r="45" spans="1:6" ht="13.5" thickBot="1">
      <c r="A45" s="3"/>
      <c r="B45" s="5"/>
      <c r="C45" s="5"/>
      <c r="D45" s="5"/>
      <c r="E45" s="5"/>
      <c r="F45" s="6"/>
    </row>
    <row r="46" spans="1:6" ht="20.25" thickBot="1" thickTop="1">
      <c r="A46" s="3"/>
      <c r="B46" s="27" t="s">
        <v>43</v>
      </c>
      <c r="C46" s="5"/>
      <c r="D46" s="17">
        <f>F37*D43</f>
        <v>1309.41823</v>
      </c>
      <c r="E46" s="17">
        <f>F37*E43</f>
        <v>702.61466</v>
      </c>
      <c r="F46" s="17">
        <f>F37*F43</f>
        <v>383.24436</v>
      </c>
    </row>
    <row r="47" spans="1:6" ht="16.5" thickTop="1">
      <c r="A47" s="3"/>
      <c r="B47" s="5"/>
      <c r="C47" s="5"/>
      <c r="D47" s="93" t="s">
        <v>44</v>
      </c>
      <c r="E47" s="93" t="s">
        <v>45</v>
      </c>
      <c r="F47" s="94" t="s">
        <v>46</v>
      </c>
    </row>
    <row r="48" spans="1:6" ht="17.25" customHeight="1" thickBot="1">
      <c r="A48" s="29"/>
      <c r="B48" s="31"/>
      <c r="C48" s="31"/>
      <c r="D48" s="31"/>
      <c r="E48" s="31"/>
      <c r="F48" s="32"/>
    </row>
    <row r="49" spans="1:6" ht="30.75" customHeight="1" thickBot="1" thickTop="1">
      <c r="A49" s="35"/>
      <c r="B49" s="36"/>
      <c r="C49" s="36"/>
      <c r="D49" s="36"/>
      <c r="E49" s="36"/>
      <c r="F49" s="36"/>
    </row>
    <row r="50" spans="1:6" s="1" customFormat="1" ht="21.75" customHeight="1" thickBot="1" thickTop="1">
      <c r="A50" s="114" t="s">
        <v>84</v>
      </c>
      <c r="B50" s="115"/>
      <c r="C50" s="115"/>
      <c r="D50" s="115"/>
      <c r="E50" s="115"/>
      <c r="F50" s="116"/>
    </row>
    <row r="51" spans="1:6" ht="11.25" customHeight="1" thickTop="1">
      <c r="A51" s="37"/>
      <c r="B51" s="38"/>
      <c r="C51" s="39"/>
      <c r="D51" s="39"/>
      <c r="E51" s="39"/>
      <c r="F51" s="40"/>
    </row>
    <row r="52" spans="1:6" ht="19.5" customHeight="1" thickBot="1">
      <c r="A52" s="41"/>
      <c r="B52" s="42"/>
      <c r="C52" s="42"/>
      <c r="D52" s="43" t="s">
        <v>22</v>
      </c>
      <c r="E52" s="43" t="s">
        <v>23</v>
      </c>
      <c r="F52" s="44" t="s">
        <v>47</v>
      </c>
    </row>
    <row r="53" spans="1:6" ht="20.25" thickBot="1" thickTop="1">
      <c r="A53" s="41"/>
      <c r="B53" s="45" t="s">
        <v>48</v>
      </c>
      <c r="C53" s="42"/>
      <c r="D53" s="17">
        <f>D27+D46</f>
        <v>1731.5608966666666</v>
      </c>
      <c r="E53" s="17">
        <f>E27+E46</f>
        <v>924.23956</v>
      </c>
      <c r="F53" s="17">
        <f>F27+F46</f>
        <v>506.72108999999995</v>
      </c>
    </row>
    <row r="54" spans="1:6" ht="12.75" customHeight="1" thickTop="1">
      <c r="A54" s="41"/>
      <c r="B54" s="46" t="s">
        <v>49</v>
      </c>
      <c r="C54" s="42"/>
      <c r="D54" s="96" t="s">
        <v>50</v>
      </c>
      <c r="E54" s="96" t="s">
        <v>51</v>
      </c>
      <c r="F54" s="97" t="s">
        <v>52</v>
      </c>
    </row>
    <row r="55" spans="1:6" ht="17.25" customHeight="1" thickBot="1">
      <c r="A55" s="48"/>
      <c r="B55" s="49"/>
      <c r="C55" s="49"/>
      <c r="D55" s="49"/>
      <c r="E55" s="49"/>
      <c r="F55" s="50"/>
    </row>
    <row r="56" spans="1:6" ht="17.25" customHeight="1" thickTop="1">
      <c r="A56" s="51"/>
      <c r="B56" s="42"/>
      <c r="C56" s="42"/>
      <c r="D56" s="42"/>
      <c r="E56" s="42"/>
      <c r="F56" s="42"/>
    </row>
    <row r="57" spans="1:6" ht="21" customHeight="1">
      <c r="A57" s="15"/>
      <c r="B57" s="5"/>
      <c r="C57" s="5"/>
      <c r="D57" s="5"/>
      <c r="E57" s="5"/>
      <c r="F57" s="5"/>
    </row>
    <row r="59" spans="1:6" s="55" customFormat="1" ht="12.75" customHeight="1" thickBot="1">
      <c r="A59" s="52"/>
      <c r="B59" s="53"/>
      <c r="C59" s="54"/>
      <c r="D59" s="54"/>
      <c r="E59" s="54"/>
      <c r="F59" s="54"/>
    </row>
    <row r="60" spans="1:6" s="1" customFormat="1" ht="24.75" customHeight="1" thickBot="1" thickTop="1">
      <c r="A60" s="114" t="s">
        <v>86</v>
      </c>
      <c r="B60" s="115"/>
      <c r="C60" s="115"/>
      <c r="D60" s="115"/>
      <c r="E60" s="115"/>
      <c r="F60" s="116"/>
    </row>
    <row r="61" spans="1:7" s="5" customFormat="1" ht="19.5" thickTop="1">
      <c r="A61" s="56"/>
      <c r="B61" s="57"/>
      <c r="C61" s="36"/>
      <c r="D61" s="36"/>
      <c r="E61" s="36"/>
      <c r="F61" s="58"/>
      <c r="G61" s="7"/>
    </row>
    <row r="62" spans="1:7" s="5" customFormat="1" ht="33" customHeight="1">
      <c r="A62" s="131" t="s">
        <v>67</v>
      </c>
      <c r="B62" s="132"/>
      <c r="C62" s="132"/>
      <c r="D62" s="132"/>
      <c r="E62" s="132"/>
      <c r="F62" s="133"/>
      <c r="G62" s="7"/>
    </row>
    <row r="63" spans="1:7" s="5" customFormat="1" ht="33.75" thickBot="1">
      <c r="A63" s="3"/>
      <c r="B63" s="59"/>
      <c r="C63" s="60"/>
      <c r="D63" s="60"/>
      <c r="E63" s="61" t="s">
        <v>7</v>
      </c>
      <c r="F63" s="6"/>
      <c r="G63" s="7"/>
    </row>
    <row r="64" spans="1:7" s="19" customFormat="1" ht="20.25" thickBot="1" thickTop="1">
      <c r="A64" s="16"/>
      <c r="B64" s="11" t="s">
        <v>135</v>
      </c>
      <c r="C64" s="5"/>
      <c r="D64" s="5"/>
      <c r="E64" s="17">
        <f>+F15</f>
        <v>-1055.3566666666666</v>
      </c>
      <c r="F64" s="62"/>
      <c r="G64" s="18"/>
    </row>
    <row r="65" spans="1:7" s="5" customFormat="1" ht="16.5" thickTop="1">
      <c r="A65" s="3"/>
      <c r="B65" s="19"/>
      <c r="C65" s="19"/>
      <c r="D65" s="19"/>
      <c r="E65" s="95" t="s">
        <v>20</v>
      </c>
      <c r="F65" s="6"/>
      <c r="G65" s="7"/>
    </row>
    <row r="66" spans="1:7" s="5" customFormat="1" ht="12.75" customHeight="1">
      <c r="A66" s="3"/>
      <c r="B66" s="19"/>
      <c r="C66" s="19"/>
      <c r="D66" s="19"/>
      <c r="E66" s="19"/>
      <c r="F66" s="21"/>
      <c r="G66" s="7"/>
    </row>
    <row r="67" spans="1:6" s="5" customFormat="1" ht="19.5" customHeight="1" thickBot="1">
      <c r="A67" s="41"/>
      <c r="B67" s="42"/>
      <c r="C67" s="43" t="s">
        <v>22</v>
      </c>
      <c r="D67" s="43" t="s">
        <v>23</v>
      </c>
      <c r="E67" s="43" t="s">
        <v>24</v>
      </c>
      <c r="F67" s="6"/>
    </row>
    <row r="68" spans="1:6" s="5" customFormat="1" ht="20.25" thickBot="1" thickTop="1">
      <c r="A68" s="41"/>
      <c r="B68" s="45" t="s">
        <v>136</v>
      </c>
      <c r="C68" s="17">
        <f>+D53</f>
        <v>1731.5608966666666</v>
      </c>
      <c r="D68" s="17">
        <f>+E53</f>
        <v>924.23956</v>
      </c>
      <c r="E68" s="17">
        <f>+F53</f>
        <v>506.72108999999995</v>
      </c>
      <c r="F68" s="21"/>
    </row>
    <row r="69" spans="1:6" s="5" customFormat="1" ht="16.5" thickTop="1">
      <c r="A69" s="41"/>
      <c r="B69" s="42"/>
      <c r="C69" s="96" t="s">
        <v>68</v>
      </c>
      <c r="D69" s="96" t="s">
        <v>69</v>
      </c>
      <c r="E69" s="96" t="s">
        <v>70</v>
      </c>
      <c r="F69" s="6"/>
    </row>
    <row r="70" spans="1:7" s="5" customFormat="1" ht="18" customHeight="1">
      <c r="A70" s="3"/>
      <c r="B70" s="19"/>
      <c r="C70" s="19"/>
      <c r="D70" s="19"/>
      <c r="E70" s="19"/>
      <c r="F70" s="21"/>
      <c r="G70" s="7"/>
    </row>
    <row r="71" spans="1:7" s="42" customFormat="1" ht="38.25" thickBot="1">
      <c r="A71" s="3"/>
      <c r="B71" s="5"/>
      <c r="C71" s="9" t="s">
        <v>4</v>
      </c>
      <c r="D71" s="9" t="s">
        <v>5</v>
      </c>
      <c r="E71" s="9" t="s">
        <v>6</v>
      </c>
      <c r="F71" s="9" t="s">
        <v>7</v>
      </c>
      <c r="G71" s="63"/>
    </row>
    <row r="72" spans="1:7" s="42" customFormat="1" ht="48.75" thickBot="1" thickTop="1">
      <c r="A72" s="41"/>
      <c r="B72" s="64" t="s">
        <v>137</v>
      </c>
      <c r="C72" s="65">
        <f>0.04*C9-1000</f>
        <v>690.5655999999999</v>
      </c>
      <c r="D72" s="65">
        <f>0.04*D9-1000</f>
        <v>593.1344000000001</v>
      </c>
      <c r="E72" s="65">
        <f>0.04*E9-1000</f>
        <v>579.4579999999999</v>
      </c>
      <c r="F72" s="104">
        <f>+(C72+D72+E72)/3</f>
        <v>621.0526666666666</v>
      </c>
      <c r="G72" s="63"/>
    </row>
    <row r="73" spans="1:7" s="42" customFormat="1" ht="19.5" thickTop="1">
      <c r="A73" s="3"/>
      <c r="B73" s="66"/>
      <c r="C73" s="98" t="s">
        <v>71</v>
      </c>
      <c r="D73" s="98" t="s">
        <v>60</v>
      </c>
      <c r="E73" s="98" t="s">
        <v>63</v>
      </c>
      <c r="F73" s="101" t="s">
        <v>110</v>
      </c>
      <c r="G73" s="63"/>
    </row>
    <row r="74" spans="1:6" s="42" customFormat="1" ht="18.75">
      <c r="A74" s="3"/>
      <c r="B74" s="67"/>
      <c r="C74" s="60"/>
      <c r="D74" s="60"/>
      <c r="E74" s="60"/>
      <c r="F74" s="6"/>
    </row>
    <row r="75" spans="1:6" s="42" customFormat="1" ht="19.5" thickBot="1">
      <c r="A75" s="3"/>
      <c r="B75" s="5"/>
      <c r="C75" s="9" t="s">
        <v>22</v>
      </c>
      <c r="D75" s="9" t="s">
        <v>23</v>
      </c>
      <c r="E75" s="9" t="s">
        <v>24</v>
      </c>
      <c r="F75" s="6"/>
    </row>
    <row r="76" spans="1:6" s="42" customFormat="1" ht="26.25" customHeight="1" thickBot="1" thickTop="1">
      <c r="A76" s="3"/>
      <c r="B76" s="27" t="s">
        <v>107</v>
      </c>
      <c r="C76" s="17">
        <f>+$E64+C68-$F$72</f>
        <v>55.151563333333456</v>
      </c>
      <c r="D76" s="17">
        <f>+$E64+D68-$F$72</f>
        <v>-752.1697733333332</v>
      </c>
      <c r="E76" s="17">
        <f>+$E64+E68-$F$72</f>
        <v>-1169.688243333333</v>
      </c>
      <c r="F76" s="6"/>
    </row>
    <row r="77" spans="1:6" s="42" customFormat="1" ht="16.5" thickTop="1">
      <c r="A77" s="3"/>
      <c r="B77" s="68"/>
      <c r="C77" s="69" t="s">
        <v>111</v>
      </c>
      <c r="D77" s="69" t="s">
        <v>112</v>
      </c>
      <c r="E77" s="69" t="s">
        <v>113</v>
      </c>
      <c r="F77" s="6"/>
    </row>
    <row r="78" spans="1:6" s="42" customFormat="1" ht="6.75" customHeight="1">
      <c r="A78" s="3"/>
      <c r="B78" s="5"/>
      <c r="C78" s="5"/>
      <c r="D78" s="5"/>
      <c r="E78" s="5"/>
      <c r="F78" s="6"/>
    </row>
    <row r="79" spans="1:6" s="42" customFormat="1" ht="9.75" customHeight="1" thickBot="1">
      <c r="A79" s="29"/>
      <c r="B79" s="70"/>
      <c r="C79" s="71"/>
      <c r="D79" s="71"/>
      <c r="E79" s="71"/>
      <c r="F79" s="32"/>
    </row>
    <row r="80" spans="1:7" s="103" customFormat="1" ht="33" customHeight="1" thickBot="1" thickTop="1">
      <c r="A80" s="134" t="s">
        <v>72</v>
      </c>
      <c r="B80" s="110"/>
      <c r="C80" s="110"/>
      <c r="D80" s="110"/>
      <c r="E80" s="110"/>
      <c r="F80" s="135"/>
      <c r="G80" s="72"/>
    </row>
    <row r="81" spans="1:6" s="42" customFormat="1" ht="20.25" thickTop="1">
      <c r="A81" s="111" t="s">
        <v>73</v>
      </c>
      <c r="B81" s="112"/>
      <c r="C81" s="112"/>
      <c r="D81" s="112"/>
      <c r="E81" s="112"/>
      <c r="F81" s="113"/>
    </row>
    <row r="82" spans="1:6" s="5" customFormat="1" ht="12.75">
      <c r="A82" s="3"/>
      <c r="F82" s="6"/>
    </row>
    <row r="83" spans="1:6" s="5" customFormat="1" ht="33.75" thickBot="1">
      <c r="A83" s="3"/>
      <c r="C83" s="9" t="s">
        <v>4</v>
      </c>
      <c r="D83" s="9" t="s">
        <v>5</v>
      </c>
      <c r="E83" s="9" t="s">
        <v>6</v>
      </c>
      <c r="F83" s="10" t="s">
        <v>7</v>
      </c>
    </row>
    <row r="84" spans="1:6" s="5" customFormat="1" ht="20.25" thickBot="1" thickTop="1">
      <c r="A84" s="3"/>
      <c r="B84" s="11" t="s">
        <v>99</v>
      </c>
      <c r="C84" s="12">
        <f>1.16*C9</f>
        <v>49026.4024</v>
      </c>
      <c r="D84" s="12">
        <f>1.14*D9</f>
        <v>45404.3304</v>
      </c>
      <c r="E84" s="12">
        <f>1.15*E9</f>
        <v>45409.417499999996</v>
      </c>
      <c r="F84" s="13">
        <f>(C84+D84+E84)/3</f>
        <v>46613.38343333333</v>
      </c>
    </row>
    <row r="85" spans="1:6" s="5" customFormat="1" ht="16.5" thickTop="1">
      <c r="A85" s="3"/>
      <c r="B85" s="73" t="s">
        <v>74</v>
      </c>
      <c r="C85" s="90" t="s">
        <v>76</v>
      </c>
      <c r="D85" s="90" t="s">
        <v>77</v>
      </c>
      <c r="E85" s="90" t="s">
        <v>114</v>
      </c>
      <c r="F85" s="99" t="s">
        <v>115</v>
      </c>
    </row>
    <row r="86" spans="1:6" s="5" customFormat="1" ht="13.5" thickBot="1">
      <c r="A86" s="3"/>
      <c r="F86" s="6"/>
    </row>
    <row r="87" spans="1:6" s="5" customFormat="1" ht="20.25" thickBot="1" thickTop="1">
      <c r="A87" s="3"/>
      <c r="B87" s="11" t="s">
        <v>100</v>
      </c>
      <c r="C87" s="12">
        <f>1.3*C12</f>
        <v>55857.477000000006</v>
      </c>
      <c r="D87" s="12">
        <f>1.2*D12</f>
        <v>47624.867999999995</v>
      </c>
      <c r="E87" s="12">
        <f>1.25*E12</f>
        <v>52612.924999999996</v>
      </c>
      <c r="F87" s="13">
        <f>(C87+D87+E87)/3</f>
        <v>52031.75666666666</v>
      </c>
    </row>
    <row r="88" spans="1:6" s="5" customFormat="1" ht="16.5" thickTop="1">
      <c r="A88" s="3"/>
      <c r="B88" s="73" t="s">
        <v>78</v>
      </c>
      <c r="C88" s="90" t="s">
        <v>79</v>
      </c>
      <c r="D88" s="90" t="s">
        <v>80</v>
      </c>
      <c r="E88" s="90" t="s">
        <v>116</v>
      </c>
      <c r="F88" s="99" t="s">
        <v>117</v>
      </c>
    </row>
    <row r="89" spans="1:6" s="5" customFormat="1" ht="13.5" thickBot="1">
      <c r="A89" s="3"/>
      <c r="F89" s="6"/>
    </row>
    <row r="90" spans="1:6" s="42" customFormat="1" ht="20.25" thickBot="1" thickTop="1">
      <c r="A90" s="3"/>
      <c r="B90" s="11" t="s">
        <v>138</v>
      </c>
      <c r="C90" s="15"/>
      <c r="E90" s="5"/>
      <c r="F90" s="17">
        <f>F84-F87</f>
        <v>-5418.373233333332</v>
      </c>
    </row>
    <row r="91" spans="1:6" s="42" customFormat="1" ht="16.5" thickTop="1">
      <c r="A91" s="3"/>
      <c r="B91" s="5"/>
      <c r="C91" s="5"/>
      <c r="D91" s="5"/>
      <c r="E91" s="5"/>
      <c r="F91" s="91" t="s">
        <v>92</v>
      </c>
    </row>
    <row r="92" spans="1:6" s="5" customFormat="1" ht="19.5" customHeight="1">
      <c r="A92" s="3"/>
      <c r="F92" s="6"/>
    </row>
    <row r="93" spans="1:6" s="5" customFormat="1" ht="19.5" thickBot="1">
      <c r="A93" s="41"/>
      <c r="B93" s="42"/>
      <c r="C93" s="43" t="s">
        <v>22</v>
      </c>
      <c r="D93" s="43" t="s">
        <v>23</v>
      </c>
      <c r="E93" s="43" t="s">
        <v>47</v>
      </c>
      <c r="F93" s="6"/>
    </row>
    <row r="94" spans="1:6" s="5" customFormat="1" ht="20.25" thickBot="1" thickTop="1">
      <c r="A94" s="41"/>
      <c r="B94" s="45" t="s">
        <v>139</v>
      </c>
      <c r="C94" s="17">
        <f>+C68</f>
        <v>1731.5608966666666</v>
      </c>
      <c r="D94" s="17">
        <f>+D68</f>
        <v>924.23956</v>
      </c>
      <c r="E94" s="17">
        <f>+E68</f>
        <v>506.72108999999995</v>
      </c>
      <c r="F94" s="21"/>
    </row>
    <row r="95" spans="1:6" s="5" customFormat="1" ht="16.5" thickTop="1">
      <c r="A95" s="41"/>
      <c r="B95" s="42"/>
      <c r="C95" s="96" t="s">
        <v>68</v>
      </c>
      <c r="D95" s="96" t="s">
        <v>69</v>
      </c>
      <c r="E95" s="96" t="s">
        <v>70</v>
      </c>
      <c r="F95" s="6"/>
    </row>
    <row r="96" spans="1:7" s="42" customFormat="1" ht="12.75">
      <c r="A96" s="41"/>
      <c r="C96" s="47"/>
      <c r="D96" s="47"/>
      <c r="E96" s="47"/>
      <c r="F96" s="6"/>
      <c r="G96" s="63"/>
    </row>
    <row r="97" spans="1:7" s="42" customFormat="1" ht="38.25" thickBot="1">
      <c r="A97" s="3"/>
      <c r="B97" s="5"/>
      <c r="C97" s="9" t="s">
        <v>4</v>
      </c>
      <c r="D97" s="9" t="s">
        <v>5</v>
      </c>
      <c r="E97" s="9" t="s">
        <v>6</v>
      </c>
      <c r="F97" s="9" t="s">
        <v>7</v>
      </c>
      <c r="G97" s="63"/>
    </row>
    <row r="98" spans="1:6" s="42" customFormat="1" ht="48.75" thickBot="1" thickTop="1">
      <c r="A98" s="41"/>
      <c r="B98" s="64" t="s">
        <v>140</v>
      </c>
      <c r="C98" s="65">
        <f>1.1*C72</f>
        <v>759.62216</v>
      </c>
      <c r="D98" s="65">
        <f>1.1*D72</f>
        <v>652.4478400000002</v>
      </c>
      <c r="E98" s="65">
        <f>1.1*E72</f>
        <v>637.4037999999999</v>
      </c>
      <c r="F98" s="104">
        <f>+(C98+D98+E98)/3</f>
        <v>683.1579333333334</v>
      </c>
    </row>
    <row r="99" spans="1:6" s="5" customFormat="1" ht="19.5" thickTop="1">
      <c r="A99" s="3"/>
      <c r="B99" s="66"/>
      <c r="C99" s="98" t="s">
        <v>101</v>
      </c>
      <c r="D99" s="98" t="s">
        <v>102</v>
      </c>
      <c r="E99" s="98" t="s">
        <v>103</v>
      </c>
      <c r="F99" s="102" t="s">
        <v>118</v>
      </c>
    </row>
    <row r="100" spans="1:6" s="5" customFormat="1" ht="12.75">
      <c r="A100" s="3"/>
      <c r="F100" s="6"/>
    </row>
    <row r="101" spans="1:6" s="5" customFormat="1" ht="26.25" customHeight="1" thickBot="1">
      <c r="A101" s="3"/>
      <c r="C101" s="9" t="s">
        <v>22</v>
      </c>
      <c r="D101" s="9" t="s">
        <v>23</v>
      </c>
      <c r="E101" s="9" t="s">
        <v>24</v>
      </c>
      <c r="F101" s="6"/>
    </row>
    <row r="102" spans="1:6" s="5" customFormat="1" ht="20.25" thickBot="1" thickTop="1">
      <c r="A102" s="3"/>
      <c r="B102" s="27" t="s">
        <v>108</v>
      </c>
      <c r="C102" s="17">
        <f>+C94+$F90-$F98</f>
        <v>-4369.970269999998</v>
      </c>
      <c r="D102" s="17">
        <f>+D94+$F90-$F98</f>
        <v>-5177.291606666666</v>
      </c>
      <c r="E102" s="17">
        <f>+E94+$F90-$F98</f>
        <v>-5594.810076666665</v>
      </c>
      <c r="F102" s="6"/>
    </row>
    <row r="103" spans="1:6" s="5" customFormat="1" ht="15" customHeight="1" thickTop="1">
      <c r="A103" s="3"/>
      <c r="B103" s="68"/>
      <c r="C103" s="75" t="s">
        <v>119</v>
      </c>
      <c r="D103" s="75" t="s">
        <v>120</v>
      </c>
      <c r="E103" s="75" t="s">
        <v>121</v>
      </c>
      <c r="F103" s="6"/>
    </row>
    <row r="104" spans="1:6" s="5" customFormat="1" ht="9" customHeight="1" thickBot="1">
      <c r="A104" s="29"/>
      <c r="B104" s="31"/>
      <c r="C104" s="31"/>
      <c r="D104" s="31"/>
      <c r="E104" s="31"/>
      <c r="F104" s="32"/>
    </row>
    <row r="105" ht="13.5" thickTop="1"/>
    <row r="152" spans="2:6" ht="12.75">
      <c r="B152" s="124"/>
      <c r="C152" s="124"/>
      <c r="D152" s="124"/>
      <c r="E152" s="124"/>
      <c r="F152" s="125"/>
    </row>
    <row r="153" spans="2:6" ht="12.75">
      <c r="B153" s="76"/>
      <c r="C153" s="76"/>
      <c r="D153" s="76"/>
      <c r="E153" s="76"/>
      <c r="F153" s="77"/>
    </row>
    <row r="154" ht="25.5">
      <c r="B154" s="78" t="s">
        <v>81</v>
      </c>
    </row>
    <row r="156" ht="28.5">
      <c r="B156" s="78" t="s">
        <v>87</v>
      </c>
    </row>
  </sheetData>
  <mergeCells count="17">
    <mergeCell ref="B3:G3"/>
    <mergeCell ref="B152:F152"/>
    <mergeCell ref="A1:F1"/>
    <mergeCell ref="A4:F4"/>
    <mergeCell ref="A32:F32"/>
    <mergeCell ref="A50:F50"/>
    <mergeCell ref="A2:F2"/>
    <mergeCell ref="A81:F81"/>
    <mergeCell ref="A62:F62"/>
    <mergeCell ref="A80:F80"/>
    <mergeCell ref="A5:F5"/>
    <mergeCell ref="A33:F33"/>
    <mergeCell ref="A60:F60"/>
    <mergeCell ref="A7:F7"/>
    <mergeCell ref="A18:F18"/>
    <mergeCell ref="A35:F35"/>
    <mergeCell ref="A40:F40"/>
  </mergeCells>
  <printOptions horizontalCentered="1"/>
  <pageMargins left="0" right="0" top="0.2362204724409449" bottom="0.17" header="0.15748031496062992" footer="0.15748031496062992"/>
  <pageSetup horizontalDpi="600" verticalDpi="600" orientation="portrait" paperSize="9" scale="62" r:id="rId1"/>
  <headerFooter alignWithMargins="0">
    <oddHeader>&amp;R&amp;"Times New Roman,Grassetto"&amp;16Esempio n.1</oddHeader>
  </headerFooter>
  <rowBreaks count="1" manualBreakCount="1"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showGridLines="0" zoomScale="80" zoomScaleNormal="80" workbookViewId="0" topLeftCell="A1">
      <selection activeCell="I4" sqref="I4"/>
    </sheetView>
  </sheetViews>
  <sheetFormatPr defaultColWidth="9.33203125" defaultRowHeight="12.75"/>
  <cols>
    <col min="1" max="1" width="1.0078125" style="2" customWidth="1"/>
    <col min="2" max="2" width="93.33203125" style="0" customWidth="1"/>
    <col min="3" max="5" width="18.16015625" style="0" customWidth="1"/>
    <col min="6" max="6" width="21.5" style="0" customWidth="1"/>
    <col min="7" max="7" width="2.66015625" style="0" customWidth="1"/>
    <col min="8" max="10" width="15.33203125" style="0" customWidth="1"/>
  </cols>
  <sheetData>
    <row r="1" spans="1:6" s="1" customFormat="1" ht="63" customHeight="1">
      <c r="A1" s="126" t="s">
        <v>0</v>
      </c>
      <c r="B1" s="126"/>
      <c r="C1" s="126"/>
      <c r="D1" s="126"/>
      <c r="E1" s="126"/>
      <c r="F1" s="126"/>
    </row>
    <row r="2" spans="1:6" ht="18.75">
      <c r="A2" s="130" t="s">
        <v>1</v>
      </c>
      <c r="B2" s="130"/>
      <c r="C2" s="130"/>
      <c r="D2" s="130"/>
      <c r="E2" s="130"/>
      <c r="F2" s="130"/>
    </row>
    <row r="3" spans="2:7" ht="26.25" customHeight="1" thickBot="1">
      <c r="B3" s="123" t="s">
        <v>148</v>
      </c>
      <c r="C3" s="123"/>
      <c r="D3" s="123"/>
      <c r="E3" s="123"/>
      <c r="F3" s="123"/>
      <c r="G3" s="123"/>
    </row>
    <row r="4" spans="1:6" s="1" customFormat="1" ht="21.75" customHeight="1" thickBot="1" thickTop="1">
      <c r="A4" s="127" t="s">
        <v>82</v>
      </c>
      <c r="B4" s="128"/>
      <c r="C4" s="128"/>
      <c r="D4" s="128"/>
      <c r="E4" s="128"/>
      <c r="F4" s="129"/>
    </row>
    <row r="5" spans="1:6" ht="18.75" customHeight="1" thickTop="1">
      <c r="A5" s="111" t="s">
        <v>2</v>
      </c>
      <c r="B5" s="112"/>
      <c r="C5" s="112"/>
      <c r="D5" s="112"/>
      <c r="E5" s="112"/>
      <c r="F5" s="113"/>
    </row>
    <row r="6" spans="1:10" ht="12.75" customHeight="1">
      <c r="A6" s="3"/>
      <c r="B6" s="4"/>
      <c r="C6" s="5"/>
      <c r="D6" s="5"/>
      <c r="E6" s="5"/>
      <c r="F6" s="6"/>
      <c r="G6" s="5"/>
      <c r="H6" s="5"/>
      <c r="I6" s="5"/>
      <c r="J6" s="5"/>
    </row>
    <row r="7" spans="1:10" ht="43.5" customHeight="1">
      <c r="A7" s="117" t="s">
        <v>3</v>
      </c>
      <c r="B7" s="118"/>
      <c r="C7" s="118"/>
      <c r="D7" s="118"/>
      <c r="E7" s="118"/>
      <c r="F7" s="119"/>
      <c r="G7" s="7"/>
      <c r="H7" s="8"/>
      <c r="I7" s="8"/>
      <c r="J7" s="8"/>
    </row>
    <row r="8" spans="1:10" ht="33.75" thickBot="1">
      <c r="A8" s="3"/>
      <c r="B8" s="5"/>
      <c r="C8" s="9" t="s">
        <v>4</v>
      </c>
      <c r="D8" s="9" t="s">
        <v>5</v>
      </c>
      <c r="E8" s="9" t="s">
        <v>6</v>
      </c>
      <c r="F8" s="10" t="s">
        <v>7</v>
      </c>
      <c r="G8" s="7"/>
      <c r="H8" s="5"/>
      <c r="I8" s="5"/>
      <c r="J8" s="5"/>
    </row>
    <row r="9" spans="1:10" ht="20.25" thickBot="1" thickTop="1">
      <c r="A9" s="3"/>
      <c r="B9" s="11" t="s">
        <v>8</v>
      </c>
      <c r="C9" s="12">
        <v>20263.49</v>
      </c>
      <c r="D9" s="12">
        <v>25226.21</v>
      </c>
      <c r="E9" s="12">
        <v>17148.22</v>
      </c>
      <c r="F9" s="13">
        <f>(C9+D9+E9)/3</f>
        <v>20879.306666666667</v>
      </c>
      <c r="G9" s="7"/>
      <c r="H9" s="5"/>
      <c r="I9" s="5"/>
      <c r="J9" s="5"/>
    </row>
    <row r="10" spans="1:10" ht="16.5" thickTop="1">
      <c r="A10" s="3"/>
      <c r="B10" s="14" t="s">
        <v>9</v>
      </c>
      <c r="C10" s="90" t="s">
        <v>10</v>
      </c>
      <c r="D10" s="90" t="s">
        <v>11</v>
      </c>
      <c r="E10" s="90" t="s">
        <v>12</v>
      </c>
      <c r="F10" s="91" t="s">
        <v>13</v>
      </c>
      <c r="G10" s="7"/>
      <c r="H10" s="5"/>
      <c r="I10" s="5"/>
      <c r="J10" s="5"/>
    </row>
    <row r="11" spans="1:10" ht="13.5" thickBot="1">
      <c r="A11" s="3"/>
      <c r="B11" s="5"/>
      <c r="C11" s="5"/>
      <c r="D11" s="5"/>
      <c r="E11" s="5"/>
      <c r="F11" s="6"/>
      <c r="G11" s="7"/>
      <c r="H11" s="5"/>
      <c r="I11" s="5"/>
      <c r="J11" s="5"/>
    </row>
    <row r="12" spans="1:10" ht="20.25" thickBot="1" thickTop="1">
      <c r="A12" s="3"/>
      <c r="B12" s="11" t="s">
        <v>14</v>
      </c>
      <c r="C12" s="12">
        <v>17344.33</v>
      </c>
      <c r="D12" s="12">
        <v>22055.49</v>
      </c>
      <c r="E12" s="12">
        <v>19582.1</v>
      </c>
      <c r="F12" s="13">
        <f>(C12+D12+E12)/3</f>
        <v>19660.640000000003</v>
      </c>
      <c r="G12" s="7"/>
      <c r="H12" s="5"/>
      <c r="I12" s="5"/>
      <c r="J12" s="5"/>
    </row>
    <row r="13" spans="1:10" ht="16.5" thickTop="1">
      <c r="A13" s="3"/>
      <c r="B13" s="14" t="s">
        <v>15</v>
      </c>
      <c r="C13" s="90" t="s">
        <v>16</v>
      </c>
      <c r="D13" s="90" t="s">
        <v>17</v>
      </c>
      <c r="E13" s="90" t="s">
        <v>18</v>
      </c>
      <c r="F13" s="91" t="s">
        <v>19</v>
      </c>
      <c r="G13" s="7"/>
      <c r="H13" s="5"/>
      <c r="I13" s="5"/>
      <c r="J13" s="5"/>
    </row>
    <row r="14" spans="1:10" ht="13.5" thickBot="1">
      <c r="A14" s="3"/>
      <c r="B14" s="5"/>
      <c r="C14" s="5"/>
      <c r="D14" s="5"/>
      <c r="E14" s="5"/>
      <c r="F14" s="6"/>
      <c r="G14" s="7"/>
      <c r="H14" s="5"/>
      <c r="I14" s="5"/>
      <c r="J14" s="5"/>
    </row>
    <row r="15" spans="1:10" s="20" customFormat="1" ht="20.25" thickBot="1" thickTop="1">
      <c r="A15" s="16"/>
      <c r="B15" s="11" t="s">
        <v>141</v>
      </c>
      <c r="C15" s="5"/>
      <c r="D15" s="5"/>
      <c r="E15" s="5"/>
      <c r="F15" s="17">
        <f>F9-F12</f>
        <v>1218.6666666666642</v>
      </c>
      <c r="G15" s="18"/>
      <c r="H15" s="19"/>
      <c r="I15" s="19"/>
      <c r="J15" s="19"/>
    </row>
    <row r="16" spans="1:10" ht="16.5" thickTop="1">
      <c r="A16" s="3"/>
      <c r="B16" s="19"/>
      <c r="C16" s="19"/>
      <c r="D16" s="19"/>
      <c r="E16" s="19"/>
      <c r="F16" s="92" t="s">
        <v>20</v>
      </c>
      <c r="G16" s="7"/>
      <c r="H16" s="5"/>
      <c r="I16" s="5"/>
      <c r="J16" s="5"/>
    </row>
    <row r="17" spans="1:10" ht="13.5" customHeight="1">
      <c r="A17" s="3"/>
      <c r="B17" s="5"/>
      <c r="C17" s="5"/>
      <c r="D17" s="5"/>
      <c r="E17" s="5"/>
      <c r="F17" s="6"/>
      <c r="G17" s="7"/>
      <c r="H17" s="5"/>
      <c r="I17" s="5"/>
      <c r="J17" s="5"/>
    </row>
    <row r="18" spans="1:10" s="1" customFormat="1" ht="36.75" customHeight="1">
      <c r="A18" s="120" t="s">
        <v>21</v>
      </c>
      <c r="B18" s="121"/>
      <c r="C18" s="121"/>
      <c r="D18" s="121"/>
      <c r="E18" s="121"/>
      <c r="F18" s="122"/>
      <c r="G18" s="22"/>
      <c r="H18" s="23"/>
      <c r="I18" s="23"/>
      <c r="J18" s="23"/>
    </row>
    <row r="19" spans="1:10" ht="12.75">
      <c r="A19" s="3"/>
      <c r="B19" s="5"/>
      <c r="C19" s="5"/>
      <c r="D19" s="5"/>
      <c r="E19" s="5"/>
      <c r="F19" s="6"/>
      <c r="G19" s="7"/>
      <c r="H19" s="5"/>
      <c r="I19" s="5"/>
      <c r="J19" s="5"/>
    </row>
    <row r="20" spans="1:10" ht="19.5" thickBot="1">
      <c r="A20" s="3"/>
      <c r="B20" s="5"/>
      <c r="C20" s="5"/>
      <c r="D20" s="9" t="s">
        <v>22</v>
      </c>
      <c r="E20" s="9" t="s">
        <v>23</v>
      </c>
      <c r="F20" s="24" t="s">
        <v>24</v>
      </c>
      <c r="G20" s="22"/>
      <c r="H20" s="5"/>
      <c r="I20" s="5"/>
      <c r="J20" s="5"/>
    </row>
    <row r="21" spans="1:10" ht="39" thickBot="1" thickTop="1">
      <c r="A21" s="3"/>
      <c r="B21" s="25" t="s">
        <v>96</v>
      </c>
      <c r="C21" s="5"/>
      <c r="D21" s="26">
        <v>0.4</v>
      </c>
      <c r="E21" s="26">
        <v>0.21</v>
      </c>
      <c r="F21" s="26">
        <v>0.117</v>
      </c>
      <c r="G21" s="7"/>
      <c r="H21" s="5"/>
      <c r="I21" s="5"/>
      <c r="J21" s="5"/>
    </row>
    <row r="22" spans="1:10" ht="16.5" thickTop="1">
      <c r="A22" s="3"/>
      <c r="B22" s="5"/>
      <c r="C22" s="5"/>
      <c r="D22" s="93" t="s">
        <v>25</v>
      </c>
      <c r="E22" s="93" t="s">
        <v>26</v>
      </c>
      <c r="F22" s="94" t="s">
        <v>27</v>
      </c>
      <c r="G22" s="7"/>
      <c r="H22" s="5"/>
      <c r="I22" s="5"/>
      <c r="J22" s="5"/>
    </row>
    <row r="23" spans="1:10" ht="13.5" thickBot="1">
      <c r="A23" s="3"/>
      <c r="B23" s="5"/>
      <c r="C23" s="5"/>
      <c r="D23" s="5"/>
      <c r="E23" s="5"/>
      <c r="F23" s="6"/>
      <c r="G23" s="22"/>
      <c r="H23" s="5"/>
      <c r="I23" s="5"/>
      <c r="J23" s="5"/>
    </row>
    <row r="24" spans="1:10" ht="39" thickBot="1" thickTop="1">
      <c r="A24" s="3"/>
      <c r="B24" s="25" t="s">
        <v>97</v>
      </c>
      <c r="C24" s="5"/>
      <c r="D24" s="26">
        <v>0</v>
      </c>
      <c r="E24" s="26">
        <v>0</v>
      </c>
      <c r="F24" s="26">
        <v>0</v>
      </c>
      <c r="G24" s="7"/>
      <c r="H24" s="5"/>
      <c r="I24" s="5"/>
      <c r="J24" s="5"/>
    </row>
    <row r="25" spans="1:10" ht="17.25" customHeight="1" thickTop="1">
      <c r="A25" s="3"/>
      <c r="B25" s="5"/>
      <c r="C25" s="5"/>
      <c r="D25" s="93" t="s">
        <v>25</v>
      </c>
      <c r="E25" s="93" t="s">
        <v>26</v>
      </c>
      <c r="F25" s="94" t="s">
        <v>27</v>
      </c>
      <c r="G25" s="7"/>
      <c r="H25" s="5"/>
      <c r="I25" s="5"/>
      <c r="J25" s="5"/>
    </row>
    <row r="26" spans="1:10" ht="18.75" customHeight="1" thickBot="1">
      <c r="A26" s="3"/>
      <c r="B26" s="5"/>
      <c r="C26" s="5"/>
      <c r="D26" s="5"/>
      <c r="E26" s="5"/>
      <c r="F26" s="6"/>
      <c r="G26" s="7"/>
      <c r="H26" s="5"/>
      <c r="I26" s="5"/>
      <c r="J26" s="5"/>
    </row>
    <row r="27" spans="1:10" ht="20.25" thickBot="1" thickTop="1">
      <c r="A27" s="3"/>
      <c r="B27" s="27" t="s">
        <v>28</v>
      </c>
      <c r="C27" s="5"/>
      <c r="D27" s="17">
        <f>+IF($F$15&gt;0,0,-$F$15*D21)</f>
        <v>0</v>
      </c>
      <c r="E27" s="17">
        <f>+IF($F$15&gt;0,0,-$F$15*E21)</f>
        <v>0</v>
      </c>
      <c r="F27" s="17">
        <f>+IF($F$15&gt;0,0,-$F$15*F21)</f>
        <v>0</v>
      </c>
      <c r="G27" s="7"/>
      <c r="H27" s="5"/>
      <c r="I27" s="5"/>
      <c r="J27" s="5"/>
    </row>
    <row r="28" spans="1:10" ht="19.5" customHeight="1" thickTop="1">
      <c r="A28" s="3"/>
      <c r="B28" s="108" t="s">
        <v>133</v>
      </c>
      <c r="C28" s="5"/>
      <c r="D28" s="93" t="s">
        <v>29</v>
      </c>
      <c r="E28" s="93" t="s">
        <v>30</v>
      </c>
      <c r="F28" s="94" t="s">
        <v>31</v>
      </c>
      <c r="G28" s="7"/>
      <c r="H28" s="5"/>
      <c r="I28" s="5"/>
      <c r="J28" s="5"/>
    </row>
    <row r="29" spans="1:10" ht="15.75">
      <c r="A29" s="3"/>
      <c r="B29" s="28" t="s">
        <v>142</v>
      </c>
      <c r="C29" s="5"/>
      <c r="D29" s="5"/>
      <c r="E29" s="5"/>
      <c r="F29" s="6"/>
      <c r="G29" s="7"/>
      <c r="H29" s="5"/>
      <c r="I29" s="5"/>
      <c r="J29" s="5"/>
    </row>
    <row r="30" spans="1:6" ht="17.25" customHeight="1" thickBot="1">
      <c r="A30" s="29"/>
      <c r="B30" s="30" t="s">
        <v>134</v>
      </c>
      <c r="C30" s="31"/>
      <c r="D30" s="31"/>
      <c r="E30" s="31"/>
      <c r="F30" s="32"/>
    </row>
    <row r="31" spans="2:6" ht="30.75" customHeight="1" thickBot="1" thickTop="1">
      <c r="B31" s="5"/>
      <c r="C31" s="5"/>
      <c r="D31" s="5"/>
      <c r="E31" s="5"/>
      <c r="F31" s="5"/>
    </row>
    <row r="32" spans="1:6" s="1" customFormat="1" ht="21.75" customHeight="1" thickBot="1" thickTop="1">
      <c r="A32" s="127" t="s">
        <v>83</v>
      </c>
      <c r="B32" s="128"/>
      <c r="C32" s="128"/>
      <c r="D32" s="128"/>
      <c r="E32" s="128"/>
      <c r="F32" s="129"/>
    </row>
    <row r="33" spans="1:6" ht="18.75" customHeight="1" thickTop="1">
      <c r="A33" s="111" t="s">
        <v>2</v>
      </c>
      <c r="B33" s="112"/>
      <c r="C33" s="112"/>
      <c r="D33" s="112"/>
      <c r="E33" s="112"/>
      <c r="F33" s="113"/>
    </row>
    <row r="34" spans="1:10" ht="12.75" customHeight="1">
      <c r="A34" s="3"/>
      <c r="B34" s="4"/>
      <c r="C34" s="5"/>
      <c r="D34" s="5"/>
      <c r="E34" s="5"/>
      <c r="F34" s="6"/>
      <c r="G34" s="7"/>
      <c r="H34" s="5"/>
      <c r="I34" s="5"/>
      <c r="J34" s="5"/>
    </row>
    <row r="35" spans="1:10" ht="43.5" customHeight="1">
      <c r="A35" s="117" t="s">
        <v>32</v>
      </c>
      <c r="B35" s="118"/>
      <c r="C35" s="118"/>
      <c r="D35" s="118"/>
      <c r="E35" s="118"/>
      <c r="F35" s="119"/>
      <c r="G35" s="7"/>
      <c r="H35" s="8"/>
      <c r="I35" s="8"/>
      <c r="J35" s="8"/>
    </row>
    <row r="36" spans="1:10" ht="33.75" thickBot="1">
      <c r="A36" s="3"/>
      <c r="B36" s="5"/>
      <c r="C36" s="9" t="s">
        <v>4</v>
      </c>
      <c r="D36" s="9" t="s">
        <v>5</v>
      </c>
      <c r="E36" s="9" t="s">
        <v>6</v>
      </c>
      <c r="F36" s="10" t="s">
        <v>7</v>
      </c>
      <c r="H36" s="5"/>
      <c r="I36" s="5"/>
      <c r="J36" s="5"/>
    </row>
    <row r="37" spans="1:10" s="20" customFormat="1" ht="20.25" thickBot="1" thickTop="1">
      <c r="A37" s="16"/>
      <c r="B37" s="11" t="s">
        <v>33</v>
      </c>
      <c r="C37" s="12">
        <v>12316.25</v>
      </c>
      <c r="D37" s="12">
        <v>15354.3</v>
      </c>
      <c r="E37" s="12">
        <v>14175.18</v>
      </c>
      <c r="F37" s="13">
        <f>(C37+D37+E37)/3</f>
        <v>13948.576666666666</v>
      </c>
      <c r="G37" s="18"/>
      <c r="H37" s="19"/>
      <c r="I37" s="19"/>
      <c r="J37" s="19"/>
    </row>
    <row r="38" spans="1:10" ht="15" customHeight="1" thickTop="1">
      <c r="A38" s="3"/>
      <c r="B38" s="33" t="s">
        <v>34</v>
      </c>
      <c r="C38" s="95" t="s">
        <v>35</v>
      </c>
      <c r="D38" s="95" t="s">
        <v>36</v>
      </c>
      <c r="E38" s="95" t="s">
        <v>37</v>
      </c>
      <c r="F38" s="92" t="s">
        <v>38</v>
      </c>
      <c r="H38" s="5"/>
      <c r="I38" s="5"/>
      <c r="J38" s="5"/>
    </row>
    <row r="39" spans="1:10" ht="15" customHeight="1">
      <c r="A39" s="3"/>
      <c r="B39" s="19"/>
      <c r="C39" s="95"/>
      <c r="D39" s="95"/>
      <c r="E39" s="95"/>
      <c r="F39" s="92"/>
      <c r="H39" s="5"/>
      <c r="I39" s="5"/>
      <c r="J39" s="5"/>
    </row>
    <row r="40" spans="1:10" s="1" customFormat="1" ht="36.75" customHeight="1">
      <c r="A40" s="120" t="s">
        <v>39</v>
      </c>
      <c r="B40" s="121"/>
      <c r="C40" s="121"/>
      <c r="D40" s="121"/>
      <c r="E40" s="121"/>
      <c r="F40" s="122"/>
      <c r="G40" s="22"/>
      <c r="H40" s="23"/>
      <c r="I40" s="23"/>
      <c r="J40" s="23"/>
    </row>
    <row r="41" spans="1:6" ht="12.75">
      <c r="A41" s="3"/>
      <c r="B41" s="5"/>
      <c r="C41" s="5"/>
      <c r="D41" s="5"/>
      <c r="E41" s="5"/>
      <c r="F41" s="6"/>
    </row>
    <row r="42" spans="1:7" ht="19.5" thickBot="1">
      <c r="A42" s="3"/>
      <c r="B42" s="5"/>
      <c r="C42" s="5"/>
      <c r="D42" s="9" t="s">
        <v>22</v>
      </c>
      <c r="E42" s="9" t="s">
        <v>23</v>
      </c>
      <c r="F42" s="24" t="s">
        <v>24</v>
      </c>
      <c r="G42" s="1"/>
    </row>
    <row r="43" spans="1:6" ht="39" thickBot="1" thickTop="1">
      <c r="A43" s="3"/>
      <c r="B43" s="25" t="s">
        <v>98</v>
      </c>
      <c r="C43" s="23"/>
      <c r="D43" s="26">
        <v>0.041</v>
      </c>
      <c r="E43" s="26">
        <v>0.022</v>
      </c>
      <c r="F43" s="26">
        <v>0.012</v>
      </c>
    </row>
    <row r="44" spans="1:6" ht="16.5" thickTop="1">
      <c r="A44" s="3"/>
      <c r="B44" s="5"/>
      <c r="C44" s="5"/>
      <c r="D44" s="93" t="s">
        <v>40</v>
      </c>
      <c r="E44" s="93" t="s">
        <v>41</v>
      </c>
      <c r="F44" s="94" t="s">
        <v>42</v>
      </c>
    </row>
    <row r="45" spans="1:6" ht="13.5" thickBot="1">
      <c r="A45" s="3"/>
      <c r="B45" s="5"/>
      <c r="C45" s="5"/>
      <c r="D45" s="5"/>
      <c r="E45" s="5"/>
      <c r="F45" s="6"/>
    </row>
    <row r="46" spans="1:6" ht="20.25" thickBot="1" thickTop="1">
      <c r="A46" s="3"/>
      <c r="B46" s="27" t="s">
        <v>43</v>
      </c>
      <c r="C46" s="5"/>
      <c r="D46" s="17">
        <f>F37*D43</f>
        <v>571.8916433333334</v>
      </c>
      <c r="E46" s="17">
        <f>F37*E43</f>
        <v>306.86868666666663</v>
      </c>
      <c r="F46" s="17">
        <f>F37*F43</f>
        <v>167.38291999999998</v>
      </c>
    </row>
    <row r="47" spans="1:6" ht="16.5" thickTop="1">
      <c r="A47" s="3"/>
      <c r="B47" s="5"/>
      <c r="C47" s="5"/>
      <c r="D47" s="93" t="s">
        <v>44</v>
      </c>
      <c r="E47" s="93" t="s">
        <v>45</v>
      </c>
      <c r="F47" s="94" t="s">
        <v>46</v>
      </c>
    </row>
    <row r="48" spans="1:6" ht="17.25" customHeight="1" thickBot="1">
      <c r="A48" s="29"/>
      <c r="B48" s="31"/>
      <c r="C48" s="31"/>
      <c r="D48" s="31"/>
      <c r="E48" s="31"/>
      <c r="F48" s="32"/>
    </row>
    <row r="49" spans="1:6" ht="30.75" customHeight="1" thickBot="1" thickTop="1">
      <c r="A49" s="35"/>
      <c r="B49" s="36"/>
      <c r="C49" s="36"/>
      <c r="D49" s="36"/>
      <c r="E49" s="36"/>
      <c r="F49" s="36"/>
    </row>
    <row r="50" spans="1:6" s="1" customFormat="1" ht="21.75" customHeight="1" thickBot="1" thickTop="1">
      <c r="A50" s="114" t="s">
        <v>84</v>
      </c>
      <c r="B50" s="115"/>
      <c r="C50" s="115"/>
      <c r="D50" s="115"/>
      <c r="E50" s="115"/>
      <c r="F50" s="116"/>
    </row>
    <row r="51" spans="1:6" ht="11.25" customHeight="1" thickTop="1">
      <c r="A51" s="37"/>
      <c r="B51" s="38"/>
      <c r="C51" s="39"/>
      <c r="D51" s="39"/>
      <c r="E51" s="39"/>
      <c r="F51" s="40"/>
    </row>
    <row r="52" spans="1:6" ht="19.5" customHeight="1" thickBot="1">
      <c r="A52" s="41"/>
      <c r="B52" s="42"/>
      <c r="C52" s="42"/>
      <c r="D52" s="43" t="s">
        <v>22</v>
      </c>
      <c r="E52" s="43" t="s">
        <v>23</v>
      </c>
      <c r="F52" s="44" t="s">
        <v>47</v>
      </c>
    </row>
    <row r="53" spans="1:6" ht="20.25" thickBot="1" thickTop="1">
      <c r="A53" s="41"/>
      <c r="B53" s="45" t="s">
        <v>48</v>
      </c>
      <c r="C53" s="42"/>
      <c r="D53" s="17">
        <f>D27+D46</f>
        <v>571.8916433333334</v>
      </c>
      <c r="E53" s="17">
        <f>E27+E46</f>
        <v>306.86868666666663</v>
      </c>
      <c r="F53" s="17">
        <f>F27+F46</f>
        <v>167.38291999999998</v>
      </c>
    </row>
    <row r="54" spans="1:6" ht="12.75" customHeight="1" thickTop="1">
      <c r="A54" s="41"/>
      <c r="B54" s="46" t="s">
        <v>49</v>
      </c>
      <c r="C54" s="42"/>
      <c r="D54" s="96" t="s">
        <v>50</v>
      </c>
      <c r="E54" s="96" t="s">
        <v>51</v>
      </c>
      <c r="F54" s="97" t="s">
        <v>52</v>
      </c>
    </row>
    <row r="55" spans="1:6" ht="17.25" customHeight="1" thickBot="1">
      <c r="A55" s="48"/>
      <c r="B55" s="49"/>
      <c r="C55" s="49"/>
      <c r="D55" s="49"/>
      <c r="E55" s="49"/>
      <c r="F55" s="50"/>
    </row>
    <row r="56" spans="1:6" ht="17.25" customHeight="1" thickTop="1">
      <c r="A56" s="51"/>
      <c r="B56" s="42"/>
      <c r="C56" s="42"/>
      <c r="D56" s="42"/>
      <c r="E56" s="42"/>
      <c r="F56" s="42"/>
    </row>
    <row r="57" spans="1:6" ht="21" customHeight="1">
      <c r="A57" s="15"/>
      <c r="B57" s="5"/>
      <c r="C57" s="5"/>
      <c r="D57" s="5"/>
      <c r="E57" s="5"/>
      <c r="F57" s="5"/>
    </row>
    <row r="59" spans="1:6" s="55" customFormat="1" ht="12.75" customHeight="1" thickBot="1">
      <c r="A59" s="52"/>
      <c r="B59" s="53"/>
      <c r="C59" s="54"/>
      <c r="D59" s="54"/>
      <c r="E59" s="54"/>
      <c r="F59" s="54"/>
    </row>
    <row r="60" spans="1:6" s="1" customFormat="1" ht="24.75" customHeight="1" thickBot="1" thickTop="1">
      <c r="A60" s="114" t="s">
        <v>86</v>
      </c>
      <c r="B60" s="115"/>
      <c r="C60" s="115"/>
      <c r="D60" s="115"/>
      <c r="E60" s="115"/>
      <c r="F60" s="116"/>
    </row>
    <row r="61" spans="1:7" s="5" customFormat="1" ht="19.5" thickTop="1">
      <c r="A61" s="56"/>
      <c r="B61" s="57"/>
      <c r="C61" s="36"/>
      <c r="D61" s="36"/>
      <c r="E61" s="36"/>
      <c r="F61" s="58"/>
      <c r="G61" s="7"/>
    </row>
    <row r="62" spans="1:7" s="5" customFormat="1" ht="33" customHeight="1">
      <c r="A62" s="131" t="s">
        <v>67</v>
      </c>
      <c r="B62" s="132"/>
      <c r="C62" s="132"/>
      <c r="D62" s="132"/>
      <c r="E62" s="132"/>
      <c r="F62" s="133"/>
      <c r="G62" s="7"/>
    </row>
    <row r="63" spans="1:7" s="5" customFormat="1" ht="33.75" thickBot="1">
      <c r="A63" s="3"/>
      <c r="B63" s="59"/>
      <c r="C63" s="60"/>
      <c r="D63" s="60"/>
      <c r="E63" s="61" t="s">
        <v>7</v>
      </c>
      <c r="F63" s="6"/>
      <c r="G63" s="7"/>
    </row>
    <row r="64" spans="1:7" s="19" customFormat="1" ht="20.25" thickBot="1" thickTop="1">
      <c r="A64" s="16"/>
      <c r="B64" s="11" t="s">
        <v>135</v>
      </c>
      <c r="C64" s="5"/>
      <c r="D64" s="5"/>
      <c r="E64" s="17">
        <f>+F15</f>
        <v>1218.6666666666642</v>
      </c>
      <c r="F64" s="62"/>
      <c r="G64" s="18"/>
    </row>
    <row r="65" spans="1:7" s="5" customFormat="1" ht="16.5" thickTop="1">
      <c r="A65" s="3"/>
      <c r="B65" s="19"/>
      <c r="C65" s="19"/>
      <c r="D65" s="19"/>
      <c r="E65" s="95" t="s">
        <v>20</v>
      </c>
      <c r="F65" s="6"/>
      <c r="G65" s="7"/>
    </row>
    <row r="66" spans="1:7" s="5" customFormat="1" ht="12.75" customHeight="1">
      <c r="A66" s="3"/>
      <c r="B66" s="19"/>
      <c r="C66" s="19"/>
      <c r="D66" s="19"/>
      <c r="E66" s="19"/>
      <c r="F66" s="21"/>
      <c r="G66" s="7"/>
    </row>
    <row r="67" spans="1:6" s="5" customFormat="1" ht="19.5" customHeight="1" thickBot="1">
      <c r="A67" s="41"/>
      <c r="B67" s="42"/>
      <c r="C67" s="43" t="s">
        <v>22</v>
      </c>
      <c r="D67" s="43" t="s">
        <v>23</v>
      </c>
      <c r="E67" s="43" t="s">
        <v>24</v>
      </c>
      <c r="F67" s="6"/>
    </row>
    <row r="68" spans="1:6" s="5" customFormat="1" ht="20.25" thickBot="1" thickTop="1">
      <c r="A68" s="41"/>
      <c r="B68" s="45" t="s">
        <v>136</v>
      </c>
      <c r="C68" s="17">
        <f>+D53</f>
        <v>571.8916433333334</v>
      </c>
      <c r="D68" s="17">
        <f>+E53</f>
        <v>306.86868666666663</v>
      </c>
      <c r="E68" s="17">
        <f>+F53</f>
        <v>167.38291999999998</v>
      </c>
      <c r="F68" s="21"/>
    </row>
    <row r="69" spans="1:6" s="5" customFormat="1" ht="16.5" thickTop="1">
      <c r="A69" s="41"/>
      <c r="B69" s="42"/>
      <c r="C69" s="96" t="s">
        <v>68</v>
      </c>
      <c r="D69" s="96" t="s">
        <v>69</v>
      </c>
      <c r="E69" s="96" t="s">
        <v>70</v>
      </c>
      <c r="F69" s="6"/>
    </row>
    <row r="70" spans="1:7" s="5" customFormat="1" ht="18" customHeight="1">
      <c r="A70" s="3"/>
      <c r="B70" s="19"/>
      <c r="C70" s="19"/>
      <c r="D70" s="19"/>
      <c r="E70" s="19"/>
      <c r="F70" s="21"/>
      <c r="G70" s="7"/>
    </row>
    <row r="71" spans="1:7" s="42" customFormat="1" ht="38.25" thickBot="1">
      <c r="A71" s="3"/>
      <c r="B71" s="5"/>
      <c r="C71" s="9" t="s">
        <v>4</v>
      </c>
      <c r="D71" s="9" t="s">
        <v>5</v>
      </c>
      <c r="E71" s="9" t="s">
        <v>6</v>
      </c>
      <c r="F71" s="9" t="s">
        <v>7</v>
      </c>
      <c r="G71" s="63"/>
    </row>
    <row r="72" spans="1:7" s="42" customFormat="1" ht="48.75" thickBot="1" thickTop="1">
      <c r="A72" s="41"/>
      <c r="B72" s="64" t="s">
        <v>137</v>
      </c>
      <c r="C72" s="65">
        <f>0.04*C9-500</f>
        <v>310.53960000000006</v>
      </c>
      <c r="D72" s="65">
        <f>0.04*D9-500</f>
        <v>509.0484</v>
      </c>
      <c r="E72" s="65">
        <f>0.04*E9-500</f>
        <v>185.92880000000002</v>
      </c>
      <c r="F72" s="104">
        <f>+(C72+D72+E72)/3</f>
        <v>335.1722666666667</v>
      </c>
      <c r="G72" s="63"/>
    </row>
    <row r="73" spans="1:7" s="42" customFormat="1" ht="19.5" thickTop="1">
      <c r="A73" s="3"/>
      <c r="B73" s="66"/>
      <c r="C73" s="98" t="s">
        <v>71</v>
      </c>
      <c r="D73" s="98" t="s">
        <v>60</v>
      </c>
      <c r="E73" s="98" t="s">
        <v>63</v>
      </c>
      <c r="F73" s="101" t="s">
        <v>110</v>
      </c>
      <c r="G73" s="63"/>
    </row>
    <row r="74" spans="1:6" s="42" customFormat="1" ht="18.75">
      <c r="A74" s="3"/>
      <c r="B74" s="67"/>
      <c r="C74" s="60"/>
      <c r="D74" s="60"/>
      <c r="E74" s="60"/>
      <c r="F74" s="6"/>
    </row>
    <row r="75" spans="1:6" s="42" customFormat="1" ht="19.5" thickBot="1">
      <c r="A75" s="3"/>
      <c r="B75" s="5"/>
      <c r="C75" s="9" t="s">
        <v>22</v>
      </c>
      <c r="D75" s="9" t="s">
        <v>23</v>
      </c>
      <c r="E75" s="9" t="s">
        <v>24</v>
      </c>
      <c r="F75" s="6"/>
    </row>
    <row r="76" spans="1:6" s="42" customFormat="1" ht="26.25" customHeight="1" thickBot="1" thickTop="1">
      <c r="A76" s="3"/>
      <c r="B76" s="27" t="s">
        <v>107</v>
      </c>
      <c r="C76" s="17">
        <f>+$E64+C68-$F$72</f>
        <v>1455.386043333331</v>
      </c>
      <c r="D76" s="17">
        <f>+$E64+D68-$F$72</f>
        <v>1190.3630866666642</v>
      </c>
      <c r="E76" s="17">
        <f>+$E64+E68-$F$72</f>
        <v>1050.8773199999976</v>
      </c>
      <c r="F76" s="6"/>
    </row>
    <row r="77" spans="1:6" s="42" customFormat="1" ht="16.5" thickTop="1">
      <c r="A77" s="3"/>
      <c r="B77" s="68"/>
      <c r="C77" s="69" t="s">
        <v>111</v>
      </c>
      <c r="D77" s="69" t="s">
        <v>112</v>
      </c>
      <c r="E77" s="69" t="s">
        <v>113</v>
      </c>
      <c r="F77" s="6"/>
    </row>
    <row r="78" spans="1:6" s="42" customFormat="1" ht="6.75" customHeight="1">
      <c r="A78" s="3"/>
      <c r="B78" s="5"/>
      <c r="C78" s="5"/>
      <c r="D78" s="5"/>
      <c r="E78" s="5"/>
      <c r="F78" s="6"/>
    </row>
    <row r="79" spans="1:6" s="42" customFormat="1" ht="9.75" customHeight="1" thickBot="1">
      <c r="A79" s="29"/>
      <c r="B79" s="70"/>
      <c r="C79" s="71"/>
      <c r="D79" s="71"/>
      <c r="E79" s="71"/>
      <c r="F79" s="32"/>
    </row>
    <row r="80" spans="1:7" s="103" customFormat="1" ht="33" customHeight="1" thickBot="1" thickTop="1">
      <c r="A80" s="134" t="s">
        <v>72</v>
      </c>
      <c r="B80" s="110"/>
      <c r="C80" s="110"/>
      <c r="D80" s="110"/>
      <c r="E80" s="110"/>
      <c r="F80" s="135"/>
      <c r="G80" s="72"/>
    </row>
    <row r="81" spans="1:6" s="42" customFormat="1" ht="20.25" thickTop="1">
      <c r="A81" s="111" t="s">
        <v>73</v>
      </c>
      <c r="B81" s="112"/>
      <c r="C81" s="112"/>
      <c r="D81" s="112"/>
      <c r="E81" s="112"/>
      <c r="F81" s="113"/>
    </row>
    <row r="82" spans="1:6" s="5" customFormat="1" ht="12.75">
      <c r="A82" s="3"/>
      <c r="F82" s="6"/>
    </row>
    <row r="83" spans="1:6" s="5" customFormat="1" ht="33.75" thickBot="1">
      <c r="A83" s="3"/>
      <c r="C83" s="9" t="s">
        <v>4</v>
      </c>
      <c r="D83" s="9" t="s">
        <v>5</v>
      </c>
      <c r="E83" s="9" t="s">
        <v>6</v>
      </c>
      <c r="F83" s="10" t="s">
        <v>7</v>
      </c>
    </row>
    <row r="84" spans="1:6" s="5" customFormat="1" ht="20.25" thickBot="1" thickTop="1">
      <c r="A84" s="3"/>
      <c r="B84" s="11" t="s">
        <v>99</v>
      </c>
      <c r="C84" s="12">
        <f>1.16*C9</f>
        <v>23505.648400000002</v>
      </c>
      <c r="D84" s="12">
        <f>1.14*D9</f>
        <v>28757.879399999998</v>
      </c>
      <c r="E84" s="12">
        <f>1.15*E9</f>
        <v>19720.453</v>
      </c>
      <c r="F84" s="13">
        <f>(C84+D84+E84)/3</f>
        <v>23994.660266666662</v>
      </c>
    </row>
    <row r="85" spans="1:6" s="5" customFormat="1" ht="16.5" thickTop="1">
      <c r="A85" s="3"/>
      <c r="B85" s="73" t="s">
        <v>74</v>
      </c>
      <c r="C85" s="90" t="s">
        <v>76</v>
      </c>
      <c r="D85" s="90" t="s">
        <v>77</v>
      </c>
      <c r="E85" s="90" t="s">
        <v>114</v>
      </c>
      <c r="F85" s="99" t="s">
        <v>115</v>
      </c>
    </row>
    <row r="86" spans="1:6" s="5" customFormat="1" ht="13.5" thickBot="1">
      <c r="A86" s="3"/>
      <c r="F86" s="6"/>
    </row>
    <row r="87" spans="1:6" s="5" customFormat="1" ht="20.25" thickBot="1" thickTop="1">
      <c r="A87" s="3"/>
      <c r="B87" s="11" t="s">
        <v>100</v>
      </c>
      <c r="C87" s="12">
        <f>1.3*C12</f>
        <v>22547.629000000004</v>
      </c>
      <c r="D87" s="12">
        <f>1.2*D12</f>
        <v>26466.588</v>
      </c>
      <c r="E87" s="12">
        <f>1.25*E12</f>
        <v>24477.625</v>
      </c>
      <c r="F87" s="13">
        <f>(C87+D87+E87)/3</f>
        <v>24497.28066666667</v>
      </c>
    </row>
    <row r="88" spans="1:6" s="5" customFormat="1" ht="16.5" thickTop="1">
      <c r="A88" s="3"/>
      <c r="B88" s="73" t="s">
        <v>78</v>
      </c>
      <c r="C88" s="90" t="s">
        <v>79</v>
      </c>
      <c r="D88" s="90" t="s">
        <v>80</v>
      </c>
      <c r="E88" s="90" t="s">
        <v>116</v>
      </c>
      <c r="F88" s="99" t="s">
        <v>117</v>
      </c>
    </row>
    <row r="89" spans="1:6" s="5" customFormat="1" ht="13.5" thickBot="1">
      <c r="A89" s="3"/>
      <c r="F89" s="6"/>
    </row>
    <row r="90" spans="1:6" s="42" customFormat="1" ht="20.25" thickBot="1" thickTop="1">
      <c r="A90" s="3"/>
      <c r="B90" s="11" t="s">
        <v>138</v>
      </c>
      <c r="C90" s="15"/>
      <c r="E90" s="5"/>
      <c r="F90" s="17">
        <f>F84-F87</f>
        <v>-502.62040000000707</v>
      </c>
    </row>
    <row r="91" spans="1:6" s="42" customFormat="1" ht="16.5" thickTop="1">
      <c r="A91" s="3"/>
      <c r="B91" s="5"/>
      <c r="C91" s="5"/>
      <c r="D91" s="5"/>
      <c r="E91" s="5"/>
      <c r="F91" s="91" t="s">
        <v>92</v>
      </c>
    </row>
    <row r="92" spans="1:6" s="5" customFormat="1" ht="19.5" customHeight="1">
      <c r="A92" s="3"/>
      <c r="F92" s="6"/>
    </row>
    <row r="93" spans="1:6" s="5" customFormat="1" ht="19.5" thickBot="1">
      <c r="A93" s="41"/>
      <c r="B93" s="42"/>
      <c r="C93" s="43" t="s">
        <v>22</v>
      </c>
      <c r="D93" s="43" t="s">
        <v>23</v>
      </c>
      <c r="E93" s="43" t="s">
        <v>47</v>
      </c>
      <c r="F93" s="6"/>
    </row>
    <row r="94" spans="1:6" s="5" customFormat="1" ht="20.25" thickBot="1" thickTop="1">
      <c r="A94" s="41"/>
      <c r="B94" s="45" t="s">
        <v>139</v>
      </c>
      <c r="C94" s="17">
        <f>+C68</f>
        <v>571.8916433333334</v>
      </c>
      <c r="D94" s="17">
        <f>+D68</f>
        <v>306.86868666666663</v>
      </c>
      <c r="E94" s="17">
        <f>+E68</f>
        <v>167.38291999999998</v>
      </c>
      <c r="F94" s="21"/>
    </row>
    <row r="95" spans="1:6" s="5" customFormat="1" ht="16.5" thickTop="1">
      <c r="A95" s="41"/>
      <c r="B95" s="42"/>
      <c r="C95" s="96" t="s">
        <v>68</v>
      </c>
      <c r="D95" s="96" t="s">
        <v>69</v>
      </c>
      <c r="E95" s="96" t="s">
        <v>70</v>
      </c>
      <c r="F95" s="6"/>
    </row>
    <row r="96" spans="1:7" s="42" customFormat="1" ht="12.75">
      <c r="A96" s="41"/>
      <c r="C96" s="47"/>
      <c r="D96" s="47"/>
      <c r="E96" s="47"/>
      <c r="F96" s="6"/>
      <c r="G96" s="63"/>
    </row>
    <row r="97" spans="1:7" s="42" customFormat="1" ht="38.25" thickBot="1">
      <c r="A97" s="3"/>
      <c r="B97" s="5"/>
      <c r="C97" s="9" t="s">
        <v>4</v>
      </c>
      <c r="D97" s="9" t="s">
        <v>5</v>
      </c>
      <c r="E97" s="9" t="s">
        <v>6</v>
      </c>
      <c r="F97" s="9" t="s">
        <v>7</v>
      </c>
      <c r="G97" s="63"/>
    </row>
    <row r="98" spans="1:6" s="42" customFormat="1" ht="48.75" thickBot="1" thickTop="1">
      <c r="A98" s="41"/>
      <c r="B98" s="64" t="s">
        <v>140</v>
      </c>
      <c r="C98" s="65">
        <f>1.1*C72</f>
        <v>341.5935600000001</v>
      </c>
      <c r="D98" s="65">
        <f>1.1*D72</f>
        <v>559.95324</v>
      </c>
      <c r="E98" s="65">
        <f>1.1*E72</f>
        <v>204.52168000000003</v>
      </c>
      <c r="F98" s="104">
        <f>+(C98+D98+E98)/3</f>
        <v>368.68949333333336</v>
      </c>
    </row>
    <row r="99" spans="1:6" s="5" customFormat="1" ht="19.5" thickTop="1">
      <c r="A99" s="3"/>
      <c r="B99" s="66"/>
      <c r="C99" s="98" t="s">
        <v>101</v>
      </c>
      <c r="D99" s="98" t="s">
        <v>102</v>
      </c>
      <c r="E99" s="98" t="s">
        <v>103</v>
      </c>
      <c r="F99" s="102" t="s">
        <v>118</v>
      </c>
    </row>
    <row r="100" spans="1:6" s="5" customFormat="1" ht="12.75">
      <c r="A100" s="3"/>
      <c r="F100" s="6"/>
    </row>
    <row r="101" spans="1:6" s="5" customFormat="1" ht="26.25" customHeight="1" thickBot="1">
      <c r="A101" s="3"/>
      <c r="C101" s="9" t="s">
        <v>22</v>
      </c>
      <c r="D101" s="9" t="s">
        <v>23</v>
      </c>
      <c r="E101" s="9" t="s">
        <v>24</v>
      </c>
      <c r="F101" s="6"/>
    </row>
    <row r="102" spans="1:6" s="5" customFormat="1" ht="20.25" thickBot="1" thickTop="1">
      <c r="A102" s="3"/>
      <c r="B102" s="27" t="s">
        <v>108</v>
      </c>
      <c r="C102" s="17">
        <f>+C94+$F90-$F98</f>
        <v>-299.41825000000705</v>
      </c>
      <c r="D102" s="17">
        <f>+D94+$F90-$F98</f>
        <v>-564.4412066666738</v>
      </c>
      <c r="E102" s="17">
        <f>+E94+$F90-$F98</f>
        <v>-703.9269733333404</v>
      </c>
      <c r="F102" s="6"/>
    </row>
    <row r="103" spans="1:6" s="5" customFormat="1" ht="15" customHeight="1" thickTop="1">
      <c r="A103" s="3"/>
      <c r="B103" s="68"/>
      <c r="C103" s="75" t="s">
        <v>119</v>
      </c>
      <c r="D103" s="75" t="s">
        <v>120</v>
      </c>
      <c r="E103" s="75" t="s">
        <v>121</v>
      </c>
      <c r="F103" s="6"/>
    </row>
    <row r="104" spans="1:6" s="5" customFormat="1" ht="9" customHeight="1" thickBot="1">
      <c r="A104" s="29"/>
      <c r="B104" s="31"/>
      <c r="C104" s="31"/>
      <c r="D104" s="31"/>
      <c r="E104" s="31"/>
      <c r="F104" s="32"/>
    </row>
    <row r="105" ht="13.5" thickTop="1"/>
    <row r="152" spans="2:6" ht="12.75">
      <c r="B152" s="124"/>
      <c r="C152" s="124"/>
      <c r="D152" s="124"/>
      <c r="E152" s="124"/>
      <c r="F152" s="125"/>
    </row>
    <row r="153" spans="2:6" ht="12.75">
      <c r="B153" s="76"/>
      <c r="C153" s="76"/>
      <c r="D153" s="76"/>
      <c r="E153" s="76"/>
      <c r="F153" s="77"/>
    </row>
    <row r="154" ht="25.5">
      <c r="B154" s="78" t="s">
        <v>81</v>
      </c>
    </row>
    <row r="156" ht="28.5">
      <c r="B156" s="78" t="s">
        <v>87</v>
      </c>
    </row>
  </sheetData>
  <mergeCells count="17">
    <mergeCell ref="B3:G3"/>
    <mergeCell ref="A33:F33"/>
    <mergeCell ref="A60:F60"/>
    <mergeCell ref="A7:F7"/>
    <mergeCell ref="A18:F18"/>
    <mergeCell ref="A35:F35"/>
    <mergeCell ref="A40:F40"/>
    <mergeCell ref="B152:F152"/>
    <mergeCell ref="A1:F1"/>
    <mergeCell ref="A4:F4"/>
    <mergeCell ref="A32:F32"/>
    <mergeCell ref="A50:F50"/>
    <mergeCell ref="A2:F2"/>
    <mergeCell ref="A81:F81"/>
    <mergeCell ref="A62:F62"/>
    <mergeCell ref="A80:F80"/>
    <mergeCell ref="A5:F5"/>
  </mergeCells>
  <printOptions horizontalCentered="1"/>
  <pageMargins left="0" right="0" top="0.2362204724409449" bottom="0.17" header="0.15748031496062992" footer="0.15748031496062992"/>
  <pageSetup horizontalDpi="600" verticalDpi="600" orientation="portrait" paperSize="9" scale="62" r:id="rId1"/>
  <headerFooter alignWithMargins="0">
    <oddHeader>&amp;R&amp;"Times New Roman,Grassetto"&amp;16Esempio n. 2</oddHeader>
  </headerFooter>
  <rowBreaks count="1" manualBreakCount="1">
    <brk id="5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75"/>
  <sheetViews>
    <sheetView showGridLines="0" zoomScale="75" zoomScaleNormal="75" workbookViewId="0" topLeftCell="B1">
      <selection activeCell="E93" sqref="E93"/>
    </sheetView>
  </sheetViews>
  <sheetFormatPr defaultColWidth="9.33203125" defaultRowHeight="12.75"/>
  <cols>
    <col min="1" max="1" width="1.0078125" style="2" customWidth="1"/>
    <col min="2" max="2" width="93.33203125" style="0" customWidth="1"/>
    <col min="3" max="5" width="18.16015625" style="0" customWidth="1"/>
    <col min="6" max="6" width="19.5" style="0" customWidth="1"/>
    <col min="7" max="7" width="2.66015625" style="0" customWidth="1"/>
    <col min="8" max="10" width="15.33203125" style="0" customWidth="1"/>
  </cols>
  <sheetData>
    <row r="1" spans="1:6" s="1" customFormat="1" ht="48" customHeight="1">
      <c r="A1" s="126" t="s">
        <v>88</v>
      </c>
      <c r="B1" s="126"/>
      <c r="C1" s="126"/>
      <c r="D1" s="126"/>
      <c r="E1" s="126"/>
      <c r="F1" s="126"/>
    </row>
    <row r="2" spans="1:6" ht="18.75">
      <c r="A2" s="130" t="s">
        <v>1</v>
      </c>
      <c r="B2" s="130"/>
      <c r="C2" s="130"/>
      <c r="D2" s="130"/>
      <c r="E2" s="130"/>
      <c r="F2" s="130"/>
    </row>
    <row r="3" spans="2:7" ht="26.25" customHeight="1" thickBot="1">
      <c r="B3" s="123" t="s">
        <v>148</v>
      </c>
      <c r="C3" s="123"/>
      <c r="D3" s="123"/>
      <c r="E3" s="123"/>
      <c r="F3" s="123"/>
      <c r="G3" s="123"/>
    </row>
    <row r="4" spans="1:6" s="1" customFormat="1" ht="21.75" customHeight="1" thickBot="1" thickTop="1">
      <c r="A4" s="127" t="s">
        <v>82</v>
      </c>
      <c r="B4" s="128"/>
      <c r="C4" s="128"/>
      <c r="D4" s="128"/>
      <c r="E4" s="128"/>
      <c r="F4" s="129"/>
    </row>
    <row r="5" spans="1:6" ht="18.75" customHeight="1" thickTop="1">
      <c r="A5" s="111" t="s">
        <v>2</v>
      </c>
      <c r="B5" s="112"/>
      <c r="C5" s="112"/>
      <c r="D5" s="112"/>
      <c r="E5" s="112"/>
      <c r="F5" s="113"/>
    </row>
    <row r="6" spans="1:10" ht="12.75" customHeight="1">
      <c r="A6" s="3"/>
      <c r="B6" s="4"/>
      <c r="C6" s="5"/>
      <c r="D6" s="5"/>
      <c r="E6" s="5"/>
      <c r="F6" s="6"/>
      <c r="G6" s="5"/>
      <c r="H6" s="5"/>
      <c r="I6" s="5"/>
      <c r="J6" s="5"/>
    </row>
    <row r="7" spans="1:10" ht="43.5" customHeight="1">
      <c r="A7" s="117" t="s">
        <v>3</v>
      </c>
      <c r="B7" s="118"/>
      <c r="C7" s="118"/>
      <c r="D7" s="118"/>
      <c r="E7" s="118"/>
      <c r="F7" s="119"/>
      <c r="G7" s="7"/>
      <c r="H7" s="8"/>
      <c r="I7" s="8"/>
      <c r="J7" s="8"/>
    </row>
    <row r="8" spans="1:10" ht="33.75" thickBot="1">
      <c r="A8" s="3"/>
      <c r="B8" s="5"/>
      <c r="C8" s="9" t="s">
        <v>4</v>
      </c>
      <c r="D8" s="9" t="s">
        <v>5</v>
      </c>
      <c r="E8" s="9" t="s">
        <v>6</v>
      </c>
      <c r="F8" s="10" t="s">
        <v>7</v>
      </c>
      <c r="G8" s="7"/>
      <c r="H8" s="5"/>
      <c r="I8" s="5"/>
      <c r="J8" s="5"/>
    </row>
    <row r="9" spans="1:10" ht="20.25" thickBot="1" thickTop="1">
      <c r="A9" s="3"/>
      <c r="B9" s="11" t="s">
        <v>8</v>
      </c>
      <c r="C9" s="109">
        <v>25609.45</v>
      </c>
      <c r="D9" s="109">
        <v>25008.18</v>
      </c>
      <c r="E9" s="109">
        <v>26861.14</v>
      </c>
      <c r="F9" s="13">
        <f>(C9+D9+E9)/3</f>
        <v>25826.256666666668</v>
      </c>
      <c r="G9" s="7"/>
      <c r="H9" s="5"/>
      <c r="I9" s="5"/>
      <c r="J9" s="5"/>
    </row>
    <row r="10" spans="1:10" ht="16.5" thickTop="1">
      <c r="A10" s="3"/>
      <c r="B10" s="14" t="s">
        <v>9</v>
      </c>
      <c r="C10" s="90" t="s">
        <v>10</v>
      </c>
      <c r="D10" s="90" t="s">
        <v>11</v>
      </c>
      <c r="E10" s="90" t="s">
        <v>12</v>
      </c>
      <c r="F10" s="91" t="s">
        <v>13</v>
      </c>
      <c r="G10" s="7"/>
      <c r="H10" s="5"/>
      <c r="I10" s="5"/>
      <c r="J10" s="5"/>
    </row>
    <row r="11" spans="1:10" ht="13.5" thickBot="1">
      <c r="A11" s="3"/>
      <c r="B11" s="5"/>
      <c r="C11" s="5"/>
      <c r="D11" s="5"/>
      <c r="E11" s="5"/>
      <c r="F11" s="6"/>
      <c r="G11" s="7"/>
      <c r="H11" s="5"/>
      <c r="I11" s="5"/>
      <c r="J11" s="5"/>
    </row>
    <row r="12" spans="1:10" ht="20.25" thickBot="1" thickTop="1">
      <c r="A12" s="3"/>
      <c r="B12" s="11" t="s">
        <v>14</v>
      </c>
      <c r="C12" s="109">
        <v>23035.14</v>
      </c>
      <c r="D12" s="109">
        <v>27056.13</v>
      </c>
      <c r="E12" s="109">
        <v>35710.15</v>
      </c>
      <c r="F12" s="13">
        <f>(C12+D12+E12)/3</f>
        <v>28600.47333333334</v>
      </c>
      <c r="G12" s="7"/>
      <c r="H12" s="5"/>
      <c r="I12" s="5"/>
      <c r="J12" s="5"/>
    </row>
    <row r="13" spans="1:10" ht="16.5" thickTop="1">
      <c r="A13" s="3"/>
      <c r="B13" s="14" t="s">
        <v>15</v>
      </c>
      <c r="C13" s="90" t="s">
        <v>16</v>
      </c>
      <c r="D13" s="90" t="s">
        <v>17</v>
      </c>
      <c r="E13" s="90" t="s">
        <v>18</v>
      </c>
      <c r="F13" s="91" t="s">
        <v>19</v>
      </c>
      <c r="G13" s="7"/>
      <c r="H13" s="5"/>
      <c r="I13" s="5"/>
      <c r="J13" s="5"/>
    </row>
    <row r="14" spans="1:10" ht="13.5" thickBot="1">
      <c r="A14" s="3"/>
      <c r="B14" s="5"/>
      <c r="C14" s="5"/>
      <c r="D14" s="5"/>
      <c r="E14" s="5"/>
      <c r="F14" s="6"/>
      <c r="G14" s="7"/>
      <c r="H14" s="5"/>
      <c r="I14" s="5"/>
      <c r="J14" s="5"/>
    </row>
    <row r="15" spans="1:10" s="20" customFormat="1" ht="20.25" thickBot="1" thickTop="1">
      <c r="A15" s="16"/>
      <c r="B15" s="11" t="s">
        <v>141</v>
      </c>
      <c r="C15" s="5"/>
      <c r="D15" s="5"/>
      <c r="E15" s="5"/>
      <c r="F15" s="17">
        <f>F9-F12</f>
        <v>-2774.216666666671</v>
      </c>
      <c r="G15" s="18"/>
      <c r="H15" s="19"/>
      <c r="I15" s="19"/>
      <c r="J15" s="19"/>
    </row>
    <row r="16" spans="1:10" ht="16.5" thickTop="1">
      <c r="A16" s="3"/>
      <c r="B16" s="19"/>
      <c r="C16" s="19"/>
      <c r="D16" s="19"/>
      <c r="E16" s="19"/>
      <c r="F16" s="92" t="s">
        <v>20</v>
      </c>
      <c r="G16" s="7"/>
      <c r="H16" s="5"/>
      <c r="I16" s="5"/>
      <c r="J16" s="5"/>
    </row>
    <row r="17" spans="1:10" ht="13.5" customHeight="1">
      <c r="A17" s="3"/>
      <c r="B17" s="5"/>
      <c r="C17" s="5"/>
      <c r="D17" s="5"/>
      <c r="E17" s="5"/>
      <c r="F17" s="6"/>
      <c r="G17" s="7"/>
      <c r="H17" s="5"/>
      <c r="I17" s="5"/>
      <c r="J17" s="5"/>
    </row>
    <row r="18" spans="1:10" s="1" customFormat="1" ht="36.75" customHeight="1">
      <c r="A18" s="120" t="s">
        <v>21</v>
      </c>
      <c r="B18" s="121"/>
      <c r="C18" s="121"/>
      <c r="D18" s="121"/>
      <c r="E18" s="121"/>
      <c r="F18" s="122"/>
      <c r="G18" s="22"/>
      <c r="H18" s="23"/>
      <c r="I18" s="23"/>
      <c r="J18" s="23"/>
    </row>
    <row r="19" spans="1:10" ht="12.75">
      <c r="A19" s="3"/>
      <c r="B19" s="5"/>
      <c r="C19" s="5"/>
      <c r="D19" s="5"/>
      <c r="E19" s="5"/>
      <c r="F19" s="6"/>
      <c r="G19" s="7"/>
      <c r="H19" s="5"/>
      <c r="I19" s="5"/>
      <c r="J19" s="5"/>
    </row>
    <row r="20" spans="1:10" ht="19.5" thickBot="1">
      <c r="A20" s="3"/>
      <c r="B20" s="5"/>
      <c r="C20" s="5"/>
      <c r="D20" s="9" t="s">
        <v>22</v>
      </c>
      <c r="E20" s="9" t="s">
        <v>23</v>
      </c>
      <c r="F20" s="24" t="s">
        <v>24</v>
      </c>
      <c r="G20" s="22"/>
      <c r="H20" s="5"/>
      <c r="I20" s="5"/>
      <c r="J20" s="5"/>
    </row>
    <row r="21" spans="1:10" ht="39" thickBot="1" thickTop="1">
      <c r="A21" s="3"/>
      <c r="B21" s="25" t="s">
        <v>94</v>
      </c>
      <c r="C21" s="5"/>
      <c r="D21" s="26">
        <v>0.33</v>
      </c>
      <c r="E21" s="26">
        <v>0.205</v>
      </c>
      <c r="F21" s="26">
        <v>0.155</v>
      </c>
      <c r="G21" s="7"/>
      <c r="H21" s="5"/>
      <c r="I21" s="5"/>
      <c r="J21" s="5"/>
    </row>
    <row r="22" spans="1:10" ht="16.5" thickTop="1">
      <c r="A22" s="3"/>
      <c r="B22" s="5"/>
      <c r="C22" s="5"/>
      <c r="D22" s="93" t="s">
        <v>25</v>
      </c>
      <c r="E22" s="93" t="s">
        <v>26</v>
      </c>
      <c r="F22" s="94" t="s">
        <v>27</v>
      </c>
      <c r="G22" s="7"/>
      <c r="H22" s="5"/>
      <c r="I22" s="5"/>
      <c r="J22" s="5"/>
    </row>
    <row r="23" spans="1:10" ht="13.5" thickBot="1">
      <c r="A23" s="3"/>
      <c r="B23" s="5"/>
      <c r="C23" s="5"/>
      <c r="D23" s="5"/>
      <c r="E23" s="5"/>
      <c r="F23" s="6"/>
      <c r="G23" s="22"/>
      <c r="H23" s="5"/>
      <c r="I23" s="5"/>
      <c r="J23" s="5"/>
    </row>
    <row r="24" spans="1:10" ht="39" thickBot="1" thickTop="1">
      <c r="A24" s="3"/>
      <c r="B24" s="25" t="s">
        <v>95</v>
      </c>
      <c r="C24" s="5"/>
      <c r="D24" s="26">
        <v>0</v>
      </c>
      <c r="E24" s="26">
        <v>0</v>
      </c>
      <c r="F24" s="26">
        <v>0</v>
      </c>
      <c r="G24" s="7"/>
      <c r="H24" s="5"/>
      <c r="I24" s="5"/>
      <c r="J24" s="5"/>
    </row>
    <row r="25" spans="1:10" ht="17.25" customHeight="1" thickTop="1">
      <c r="A25" s="3"/>
      <c r="B25" s="5"/>
      <c r="C25" s="5"/>
      <c r="D25" s="93" t="s">
        <v>25</v>
      </c>
      <c r="E25" s="93" t="s">
        <v>26</v>
      </c>
      <c r="F25" s="94" t="s">
        <v>27</v>
      </c>
      <c r="G25" s="7"/>
      <c r="H25" s="5"/>
      <c r="I25" s="5"/>
      <c r="J25" s="5"/>
    </row>
    <row r="26" spans="1:10" ht="18.75" customHeight="1" thickBot="1">
      <c r="A26" s="3"/>
      <c r="B26" s="5"/>
      <c r="C26" s="5"/>
      <c r="D26" s="5"/>
      <c r="E26" s="5"/>
      <c r="F26" s="6"/>
      <c r="G26" s="7"/>
      <c r="H26" s="5"/>
      <c r="I26" s="5"/>
      <c r="J26" s="5"/>
    </row>
    <row r="27" spans="1:10" ht="20.25" thickBot="1" thickTop="1">
      <c r="A27" s="3"/>
      <c r="B27" s="27" t="s">
        <v>28</v>
      </c>
      <c r="C27" s="5"/>
      <c r="D27" s="17">
        <f>+IF($F$15&gt;0,0,-$F$15*D21)</f>
        <v>915.4915000000015</v>
      </c>
      <c r="E27" s="17">
        <f>+IF($F$15&gt;0,0,-$F$15*E21)</f>
        <v>568.7144166666675</v>
      </c>
      <c r="F27" s="17">
        <f>+IF($F$15&gt;0,0,-$F$15*F21)</f>
        <v>430.00358333333395</v>
      </c>
      <c r="G27" s="7"/>
      <c r="H27" s="5"/>
      <c r="I27" s="5"/>
      <c r="J27" s="5"/>
    </row>
    <row r="28" spans="1:10" ht="18.75" customHeight="1" thickTop="1">
      <c r="A28" s="3"/>
      <c r="B28" s="108" t="s">
        <v>133</v>
      </c>
      <c r="C28" s="5"/>
      <c r="D28" s="93" t="s">
        <v>29</v>
      </c>
      <c r="E28" s="93" t="s">
        <v>30</v>
      </c>
      <c r="F28" s="94" t="s">
        <v>31</v>
      </c>
      <c r="G28" s="7"/>
      <c r="H28" s="5"/>
      <c r="I28" s="5"/>
      <c r="J28" s="5"/>
    </row>
    <row r="29" spans="1:10" ht="15.75">
      <c r="A29" s="3"/>
      <c r="B29" s="28" t="s">
        <v>142</v>
      </c>
      <c r="C29" s="5"/>
      <c r="D29" s="5"/>
      <c r="E29" s="5"/>
      <c r="F29" s="6"/>
      <c r="G29" s="7"/>
      <c r="H29" s="5"/>
      <c r="I29" s="5"/>
      <c r="J29" s="5"/>
    </row>
    <row r="30" spans="1:6" ht="17.25" customHeight="1" thickBot="1">
      <c r="A30" s="29"/>
      <c r="B30" s="30" t="s">
        <v>134</v>
      </c>
      <c r="C30" s="31"/>
      <c r="D30" s="31"/>
      <c r="E30" s="31"/>
      <c r="F30" s="32"/>
    </row>
    <row r="31" spans="2:6" ht="30.75" customHeight="1" thickBot="1" thickTop="1">
      <c r="B31" s="5"/>
      <c r="C31" s="5"/>
      <c r="D31" s="5"/>
      <c r="E31" s="5"/>
      <c r="F31" s="5"/>
    </row>
    <row r="32" spans="1:6" s="1" customFormat="1" ht="21.75" customHeight="1" thickBot="1" thickTop="1">
      <c r="A32" s="127" t="s">
        <v>83</v>
      </c>
      <c r="B32" s="128"/>
      <c r="C32" s="128"/>
      <c r="D32" s="128"/>
      <c r="E32" s="128"/>
      <c r="F32" s="129"/>
    </row>
    <row r="33" spans="1:6" ht="18.75" customHeight="1" thickTop="1">
      <c r="A33" s="111" t="s">
        <v>2</v>
      </c>
      <c r="B33" s="112"/>
      <c r="C33" s="112"/>
      <c r="D33" s="112"/>
      <c r="E33" s="112"/>
      <c r="F33" s="113"/>
    </row>
    <row r="34" spans="1:10" ht="12.75" customHeight="1">
      <c r="A34" s="3"/>
      <c r="B34" s="4"/>
      <c r="C34" s="5"/>
      <c r="D34" s="5"/>
      <c r="E34" s="5"/>
      <c r="F34" s="6"/>
      <c r="G34" s="7"/>
      <c r="H34" s="5"/>
      <c r="I34" s="5"/>
      <c r="J34" s="5"/>
    </row>
    <row r="35" spans="1:10" ht="43.5" customHeight="1">
      <c r="A35" s="117" t="s">
        <v>32</v>
      </c>
      <c r="B35" s="118"/>
      <c r="C35" s="118"/>
      <c r="D35" s="118"/>
      <c r="E35" s="118"/>
      <c r="F35" s="119"/>
      <c r="G35" s="7"/>
      <c r="H35" s="8"/>
      <c r="I35" s="8"/>
      <c r="J35" s="8"/>
    </row>
    <row r="36" spans="1:10" ht="33.75" thickBot="1">
      <c r="A36" s="3"/>
      <c r="B36" s="5"/>
      <c r="C36" s="9" t="s">
        <v>4</v>
      </c>
      <c r="D36" s="9" t="s">
        <v>5</v>
      </c>
      <c r="E36" s="9" t="s">
        <v>6</v>
      </c>
      <c r="F36" s="10" t="s">
        <v>7</v>
      </c>
      <c r="H36" s="5"/>
      <c r="I36" s="5"/>
      <c r="J36" s="5"/>
    </row>
    <row r="37" spans="1:10" s="20" customFormat="1" ht="20.25" thickBot="1" thickTop="1">
      <c r="A37" s="16"/>
      <c r="B37" s="11" t="s">
        <v>33</v>
      </c>
      <c r="C37" s="12">
        <v>19220.02</v>
      </c>
      <c r="D37" s="12">
        <v>19348.46</v>
      </c>
      <c r="E37" s="12">
        <v>26141.02</v>
      </c>
      <c r="F37" s="13">
        <f>(C37+D37+E37)/3</f>
        <v>21569.833333333332</v>
      </c>
      <c r="G37" s="18"/>
      <c r="H37" s="19"/>
      <c r="I37" s="19"/>
      <c r="J37" s="19"/>
    </row>
    <row r="38" spans="1:10" ht="15" customHeight="1" thickTop="1">
      <c r="A38" s="3"/>
      <c r="B38" s="33" t="s">
        <v>34</v>
      </c>
      <c r="C38" s="95" t="s">
        <v>35</v>
      </c>
      <c r="D38" s="95" t="s">
        <v>36</v>
      </c>
      <c r="E38" s="95" t="s">
        <v>37</v>
      </c>
      <c r="F38" s="92" t="s">
        <v>38</v>
      </c>
      <c r="H38" s="5"/>
      <c r="I38" s="5"/>
      <c r="J38" s="5"/>
    </row>
    <row r="39" spans="1:10" ht="15" customHeight="1">
      <c r="A39" s="3"/>
      <c r="B39" s="19"/>
      <c r="C39" s="34"/>
      <c r="D39" s="34"/>
      <c r="E39" s="34"/>
      <c r="F39" s="21"/>
      <c r="H39" s="5"/>
      <c r="I39" s="5"/>
      <c r="J39" s="5"/>
    </row>
    <row r="40" spans="1:10" s="1" customFormat="1" ht="36.75" customHeight="1">
      <c r="A40" s="120" t="s">
        <v>39</v>
      </c>
      <c r="B40" s="121"/>
      <c r="C40" s="121"/>
      <c r="D40" s="121"/>
      <c r="E40" s="121"/>
      <c r="F40" s="122"/>
      <c r="G40" s="22"/>
      <c r="H40" s="23"/>
      <c r="I40" s="23"/>
      <c r="J40" s="23"/>
    </row>
    <row r="41" spans="1:6" ht="12.75">
      <c r="A41" s="3"/>
      <c r="B41" s="5"/>
      <c r="C41" s="5"/>
      <c r="D41" s="5"/>
      <c r="E41" s="5"/>
      <c r="F41" s="6"/>
    </row>
    <row r="42" spans="1:7" ht="19.5" thickBot="1">
      <c r="A42" s="3"/>
      <c r="B42" s="5"/>
      <c r="C42" s="5"/>
      <c r="D42" s="9" t="s">
        <v>22</v>
      </c>
      <c r="E42" s="9" t="s">
        <v>23</v>
      </c>
      <c r="F42" s="24" t="s">
        <v>24</v>
      </c>
      <c r="G42" s="1"/>
    </row>
    <row r="43" spans="1:6" ht="39" thickBot="1" thickTop="1">
      <c r="A43" s="3"/>
      <c r="B43" s="25" t="s">
        <v>89</v>
      </c>
      <c r="C43" s="23"/>
      <c r="D43" s="79">
        <v>0.029</v>
      </c>
      <c r="E43" s="79">
        <v>0.017</v>
      </c>
      <c r="F43" s="79">
        <v>0.013</v>
      </c>
    </row>
    <row r="44" spans="1:6" ht="16.5" thickTop="1">
      <c r="A44" s="3"/>
      <c r="B44" s="5"/>
      <c r="C44" s="5"/>
      <c r="D44" s="93" t="s">
        <v>40</v>
      </c>
      <c r="E44" s="93" t="s">
        <v>41</v>
      </c>
      <c r="F44" s="94" t="s">
        <v>42</v>
      </c>
    </row>
    <row r="45" spans="1:6" ht="13.5" thickBot="1">
      <c r="A45" s="3"/>
      <c r="B45" s="5"/>
      <c r="C45" s="5"/>
      <c r="D45" s="5"/>
      <c r="E45" s="5"/>
      <c r="F45" s="6"/>
    </row>
    <row r="46" spans="1:6" ht="20.25" thickBot="1" thickTop="1">
      <c r="A46" s="3"/>
      <c r="B46" s="27" t="s">
        <v>43</v>
      </c>
      <c r="C46" s="5"/>
      <c r="D46" s="17">
        <f>F37*D43</f>
        <v>625.5251666666667</v>
      </c>
      <c r="E46" s="17">
        <f>F37*E43</f>
        <v>366.68716666666666</v>
      </c>
      <c r="F46" s="17">
        <f>F37*F43</f>
        <v>280.4078333333333</v>
      </c>
    </row>
    <row r="47" spans="1:6" ht="16.5" thickTop="1">
      <c r="A47" s="3"/>
      <c r="B47" s="5"/>
      <c r="C47" s="5"/>
      <c r="D47" s="93" t="s">
        <v>44</v>
      </c>
      <c r="E47" s="93" t="s">
        <v>45</v>
      </c>
      <c r="F47" s="94" t="s">
        <v>46</v>
      </c>
    </row>
    <row r="48" spans="1:6" ht="17.25" customHeight="1" thickBot="1">
      <c r="A48" s="29"/>
      <c r="B48" s="31"/>
      <c r="C48" s="31"/>
      <c r="D48" s="31"/>
      <c r="E48" s="31"/>
      <c r="F48" s="32"/>
    </row>
    <row r="49" spans="1:6" ht="30.75" customHeight="1" thickBot="1" thickTop="1">
      <c r="A49" s="35"/>
      <c r="B49" s="36"/>
      <c r="C49" s="36"/>
      <c r="D49" s="36"/>
      <c r="E49" s="36"/>
      <c r="F49" s="36"/>
    </row>
    <row r="50" spans="1:6" s="1" customFormat="1" ht="21.75" customHeight="1" thickBot="1" thickTop="1">
      <c r="A50" s="114" t="s">
        <v>84</v>
      </c>
      <c r="B50" s="115"/>
      <c r="C50" s="115"/>
      <c r="D50" s="115"/>
      <c r="E50" s="115"/>
      <c r="F50" s="116"/>
    </row>
    <row r="51" spans="1:6" ht="11.25" customHeight="1" thickTop="1">
      <c r="A51" s="37"/>
      <c r="B51" s="38"/>
      <c r="C51" s="39"/>
      <c r="D51" s="39"/>
      <c r="E51" s="39"/>
      <c r="F51" s="40"/>
    </row>
    <row r="52" spans="1:6" ht="19.5" customHeight="1" thickBot="1">
      <c r="A52" s="41"/>
      <c r="B52" s="42"/>
      <c r="C52" s="42"/>
      <c r="D52" s="43" t="s">
        <v>22</v>
      </c>
      <c r="E52" s="43" t="s">
        <v>23</v>
      </c>
      <c r="F52" s="44" t="s">
        <v>47</v>
      </c>
    </row>
    <row r="53" spans="1:6" ht="20.25" thickBot="1" thickTop="1">
      <c r="A53" s="41"/>
      <c r="B53" s="45" t="s">
        <v>48</v>
      </c>
      <c r="C53" s="42"/>
      <c r="D53" s="17">
        <f>D27+D46</f>
        <v>1541.0166666666682</v>
      </c>
      <c r="E53" s="17">
        <f>E27+E46</f>
        <v>935.4015833333342</v>
      </c>
      <c r="F53" s="17">
        <f>F27+F46</f>
        <v>710.4114166666673</v>
      </c>
    </row>
    <row r="54" spans="1:6" ht="16.5" thickTop="1">
      <c r="A54" s="41"/>
      <c r="B54" s="46" t="s">
        <v>109</v>
      </c>
      <c r="C54" s="42"/>
      <c r="D54" s="96" t="s">
        <v>50</v>
      </c>
      <c r="E54" s="96" t="s">
        <v>51</v>
      </c>
      <c r="F54" s="97" t="s">
        <v>52</v>
      </c>
    </row>
    <row r="55" spans="1:6" ht="17.25" customHeight="1" thickBot="1">
      <c r="A55" s="48"/>
      <c r="B55" s="49"/>
      <c r="C55" s="49"/>
      <c r="D55" s="49"/>
      <c r="E55" s="49"/>
      <c r="F55" s="50"/>
    </row>
    <row r="56" spans="1:6" ht="17.25" customHeight="1" thickTop="1">
      <c r="A56" s="51"/>
      <c r="B56" s="42"/>
      <c r="C56" s="42"/>
      <c r="D56" s="42"/>
      <c r="E56" s="42"/>
      <c r="F56" s="42"/>
    </row>
    <row r="57" spans="1:6" ht="21" customHeight="1" thickBot="1">
      <c r="A57" s="15"/>
      <c r="B57" s="5"/>
      <c r="C57" s="5"/>
      <c r="D57" s="5"/>
      <c r="E57" s="5"/>
      <c r="F57" s="5"/>
    </row>
    <row r="58" spans="1:6" s="1" customFormat="1" ht="21.75" customHeight="1" thickBot="1" thickTop="1">
      <c r="A58" s="114" t="s">
        <v>85</v>
      </c>
      <c r="B58" s="115"/>
      <c r="C58" s="115"/>
      <c r="D58" s="115"/>
      <c r="E58" s="115"/>
      <c r="F58" s="116"/>
    </row>
    <row r="59" spans="1:6" ht="10.5" customHeight="1" thickTop="1">
      <c r="A59" s="56"/>
      <c r="B59" s="57"/>
      <c r="C59" s="36"/>
      <c r="D59" s="36"/>
      <c r="E59" s="36"/>
      <c r="F59" s="58"/>
    </row>
    <row r="60" spans="1:6" ht="32.25" thickBot="1">
      <c r="A60" s="3"/>
      <c r="B60" s="5"/>
      <c r="C60" s="5"/>
      <c r="D60" s="5"/>
      <c r="E60" s="80" t="s">
        <v>53</v>
      </c>
      <c r="F60" s="6"/>
    </row>
    <row r="61" spans="1:6" ht="20.25" thickBot="1" thickTop="1">
      <c r="A61" s="3"/>
      <c r="B61" s="138" t="s">
        <v>54</v>
      </c>
      <c r="C61" s="139"/>
      <c r="D61" s="140"/>
      <c r="E61" s="81">
        <f>0.08*F12</f>
        <v>2288.037866666667</v>
      </c>
      <c r="F61" s="6"/>
    </row>
    <row r="62" spans="1:6" ht="16.5" thickTop="1">
      <c r="A62" s="3"/>
      <c r="B62" s="5"/>
      <c r="C62" s="5"/>
      <c r="D62" s="5"/>
      <c r="E62" s="93" t="s">
        <v>55</v>
      </c>
      <c r="F62" s="6"/>
    </row>
    <row r="63" spans="1:6" ht="2.25" customHeight="1">
      <c r="A63" s="3"/>
      <c r="B63" s="5"/>
      <c r="C63" s="5"/>
      <c r="D63" s="5"/>
      <c r="E63" s="5"/>
      <c r="F63" s="6"/>
    </row>
    <row r="64" spans="1:6" ht="15.75">
      <c r="A64" s="3"/>
      <c r="B64" s="136" t="s">
        <v>56</v>
      </c>
      <c r="C64" s="136"/>
      <c r="D64" s="136"/>
      <c r="E64" s="136"/>
      <c r="F64" s="137"/>
    </row>
    <row r="65" spans="1:6" ht="6.75" customHeight="1" thickBot="1">
      <c r="A65" s="3"/>
      <c r="B65" s="76"/>
      <c r="C65" s="76"/>
      <c r="D65" s="76"/>
      <c r="E65" s="76"/>
      <c r="F65" s="77"/>
    </row>
    <row r="66" spans="1:6" ht="20.25" customHeight="1" thickBot="1" thickTop="1">
      <c r="A66" s="82"/>
      <c r="B66" s="83"/>
      <c r="C66" s="83"/>
      <c r="D66" s="83"/>
      <c r="E66" s="83"/>
      <c r="F66" s="84"/>
    </row>
    <row r="67" spans="1:6" ht="13.5" thickTop="1">
      <c r="A67" s="3"/>
      <c r="B67" s="85"/>
      <c r="C67" s="85"/>
      <c r="D67" s="85"/>
      <c r="E67" s="85"/>
      <c r="F67" s="86"/>
    </row>
    <row r="68" spans="1:6" ht="15.75">
      <c r="A68" s="144" t="s">
        <v>57</v>
      </c>
      <c r="B68" s="145"/>
      <c r="C68" s="145"/>
      <c r="D68" s="145"/>
      <c r="E68" s="145"/>
      <c r="F68" s="146"/>
    </row>
    <row r="69" spans="1:6" ht="16.5" thickBot="1">
      <c r="A69" s="3"/>
      <c r="B69" s="87"/>
      <c r="C69" s="85"/>
      <c r="D69" s="85"/>
      <c r="E69" s="85"/>
      <c r="F69" s="86"/>
    </row>
    <row r="70" spans="1:6" ht="20.25" thickBot="1" thickTop="1">
      <c r="A70" s="3"/>
      <c r="B70" s="88" t="s">
        <v>58</v>
      </c>
      <c r="C70" s="5"/>
      <c r="E70" s="17">
        <f>+IF(D53&gt;$E$61,$E$61,D53)</f>
        <v>1541.0166666666682</v>
      </c>
      <c r="F70" s="6"/>
    </row>
    <row r="71" spans="1:6" ht="16.5" thickTop="1">
      <c r="A71" s="3"/>
      <c r="B71" s="89" t="s">
        <v>59</v>
      </c>
      <c r="C71" s="5"/>
      <c r="D71" s="5"/>
      <c r="E71" s="93" t="s">
        <v>60</v>
      </c>
      <c r="F71" s="6"/>
    </row>
    <row r="72" spans="1:6" ht="7.5" customHeight="1" thickBot="1">
      <c r="A72" s="3"/>
      <c r="B72" s="5"/>
      <c r="C72" s="5"/>
      <c r="D72" s="5"/>
      <c r="E72" s="5"/>
      <c r="F72" s="6"/>
    </row>
    <row r="73" spans="1:6" ht="20.25" thickBot="1" thickTop="1">
      <c r="A73" s="3"/>
      <c r="B73" s="88" t="s">
        <v>61</v>
      </c>
      <c r="C73" s="5"/>
      <c r="D73" s="5"/>
      <c r="E73" s="17">
        <f>+IF(E53&gt;$E$61,$E$61,E53)</f>
        <v>935.4015833333342</v>
      </c>
      <c r="F73" s="6"/>
    </row>
    <row r="74" spans="1:6" ht="16.5" thickTop="1">
      <c r="A74" s="3"/>
      <c r="B74" s="89" t="s">
        <v>62</v>
      </c>
      <c r="C74" s="5"/>
      <c r="D74" s="5"/>
      <c r="E74" s="93" t="s">
        <v>63</v>
      </c>
      <c r="F74" s="6"/>
    </row>
    <row r="75" spans="1:6" ht="7.5" customHeight="1" thickBot="1">
      <c r="A75" s="3"/>
      <c r="B75" s="5"/>
      <c r="C75" s="5"/>
      <c r="D75" s="5"/>
      <c r="E75" s="5"/>
      <c r="F75" s="6"/>
    </row>
    <row r="76" spans="1:6" ht="20.25" thickBot="1" thickTop="1">
      <c r="A76" s="3"/>
      <c r="B76" s="88" t="s">
        <v>64</v>
      </c>
      <c r="C76" s="5"/>
      <c r="D76" s="5"/>
      <c r="E76" s="17">
        <f>+IF(F53&gt;$E$61,$E$61,F53)</f>
        <v>710.4114166666673</v>
      </c>
      <c r="F76" s="6"/>
    </row>
    <row r="77" spans="1:6" ht="16.5" thickTop="1">
      <c r="A77" s="3"/>
      <c r="B77" s="89" t="s">
        <v>65</v>
      </c>
      <c r="C77" s="5"/>
      <c r="D77" s="5"/>
      <c r="E77" s="93" t="s">
        <v>66</v>
      </c>
      <c r="F77" s="6"/>
    </row>
    <row r="78" spans="1:6" ht="7.5" customHeight="1" thickBot="1">
      <c r="A78" s="29"/>
      <c r="B78" s="31"/>
      <c r="C78" s="31"/>
      <c r="D78" s="31"/>
      <c r="E78" s="31"/>
      <c r="F78" s="32"/>
    </row>
    <row r="79" ht="13.5" thickTop="1"/>
    <row r="80" spans="1:6" s="55" customFormat="1" ht="12.75" customHeight="1" thickBot="1">
      <c r="A80" s="52"/>
      <c r="B80" s="53"/>
      <c r="C80" s="54"/>
      <c r="D80" s="54"/>
      <c r="E80" s="54"/>
      <c r="F80" s="54"/>
    </row>
    <row r="81" spans="1:6" s="1" customFormat="1" ht="24.75" customHeight="1" thickBot="1" thickTop="1">
      <c r="A81" s="114" t="s">
        <v>86</v>
      </c>
      <c r="B81" s="115"/>
      <c r="C81" s="115"/>
      <c r="D81" s="115"/>
      <c r="E81" s="115"/>
      <c r="F81" s="116"/>
    </row>
    <row r="82" spans="1:7" ht="19.5" thickTop="1">
      <c r="A82" s="56"/>
      <c r="B82" s="57"/>
      <c r="C82" s="36"/>
      <c r="D82" s="36"/>
      <c r="E82" s="36"/>
      <c r="F82" s="58"/>
      <c r="G82" s="7"/>
    </row>
    <row r="83" spans="1:7" ht="33" customHeight="1">
      <c r="A83" s="131" t="s">
        <v>67</v>
      </c>
      <c r="B83" s="132"/>
      <c r="C83" s="132"/>
      <c r="D83" s="132"/>
      <c r="E83" s="132"/>
      <c r="F83" s="133"/>
      <c r="G83" s="7"/>
    </row>
    <row r="84" spans="1:7" ht="33.75" thickBot="1">
      <c r="A84" s="3"/>
      <c r="B84" s="59"/>
      <c r="C84" s="60"/>
      <c r="D84" s="60"/>
      <c r="E84" s="61" t="s">
        <v>7</v>
      </c>
      <c r="F84" s="6"/>
      <c r="G84" s="7"/>
    </row>
    <row r="85" spans="1:10" s="20" customFormat="1" ht="20.25" thickBot="1" thickTop="1">
      <c r="A85" s="16"/>
      <c r="B85" s="11" t="s">
        <v>143</v>
      </c>
      <c r="C85" s="5"/>
      <c r="D85" s="5"/>
      <c r="E85" s="17">
        <f>+F15</f>
        <v>-2774.216666666671</v>
      </c>
      <c r="F85" s="62"/>
      <c r="G85" s="18"/>
      <c r="H85" s="19"/>
      <c r="I85" s="19"/>
      <c r="J85" s="19"/>
    </row>
    <row r="86" spans="1:10" ht="16.5" thickTop="1">
      <c r="A86" s="3"/>
      <c r="B86" s="19"/>
      <c r="C86" s="19"/>
      <c r="D86" s="19"/>
      <c r="E86" s="95" t="s">
        <v>20</v>
      </c>
      <c r="F86" s="6"/>
      <c r="G86" s="7"/>
      <c r="H86" s="5"/>
      <c r="I86" s="5"/>
      <c r="J86" s="5"/>
    </row>
    <row r="87" spans="1:10" ht="12.75" customHeight="1">
      <c r="A87" s="3"/>
      <c r="B87" s="19"/>
      <c r="C87" s="19"/>
      <c r="D87" s="19"/>
      <c r="E87" s="19"/>
      <c r="F87" s="21"/>
      <c r="G87" s="7"/>
      <c r="H87" s="5"/>
      <c r="I87" s="5"/>
      <c r="J87" s="5"/>
    </row>
    <row r="88" spans="1:6" ht="19.5" customHeight="1" thickBot="1">
      <c r="A88" s="41"/>
      <c r="B88" s="42"/>
      <c r="C88" s="43" t="s">
        <v>22</v>
      </c>
      <c r="D88" s="43" t="s">
        <v>23</v>
      </c>
      <c r="E88" s="43" t="s">
        <v>24</v>
      </c>
      <c r="F88" s="6"/>
    </row>
    <row r="89" spans="1:6" ht="20.25" thickBot="1" thickTop="1">
      <c r="A89" s="41"/>
      <c r="B89" s="45" t="s">
        <v>144</v>
      </c>
      <c r="C89" s="17">
        <f>+E70</f>
        <v>1541.0166666666682</v>
      </c>
      <c r="D89" s="17">
        <f>+E73</f>
        <v>935.4015833333342</v>
      </c>
      <c r="E89" s="17">
        <f>+E76</f>
        <v>710.4114166666673</v>
      </c>
      <c r="F89" s="21"/>
    </row>
    <row r="90" spans="1:6" ht="16.5" thickTop="1">
      <c r="A90" s="41"/>
      <c r="B90" s="42"/>
      <c r="C90" s="96" t="s">
        <v>60</v>
      </c>
      <c r="D90" s="96" t="s">
        <v>63</v>
      </c>
      <c r="E90" s="96" t="s">
        <v>66</v>
      </c>
      <c r="F90" s="6"/>
    </row>
    <row r="91" spans="1:10" ht="18" customHeight="1">
      <c r="A91" s="3"/>
      <c r="B91" s="19"/>
      <c r="C91" s="19"/>
      <c r="D91" s="19"/>
      <c r="E91" s="19"/>
      <c r="F91" s="21"/>
      <c r="G91" s="7"/>
      <c r="H91" s="5"/>
      <c r="I91" s="5"/>
      <c r="J91" s="5"/>
    </row>
    <row r="92" spans="1:10" s="55" customFormat="1" ht="38.25" thickBot="1">
      <c r="A92" s="3"/>
      <c r="B92" s="5"/>
      <c r="C92" s="9" t="s">
        <v>4</v>
      </c>
      <c r="D92" s="9" t="s">
        <v>5</v>
      </c>
      <c r="E92" s="9" t="s">
        <v>6</v>
      </c>
      <c r="F92" s="24" t="s">
        <v>7</v>
      </c>
      <c r="G92" s="63"/>
      <c r="H92" s="42"/>
      <c r="I92" s="42"/>
      <c r="J92" s="42"/>
    </row>
    <row r="93" spans="1:10" s="55" customFormat="1" ht="48.75" thickBot="1" thickTop="1">
      <c r="A93" s="41"/>
      <c r="B93" s="64" t="s">
        <v>145</v>
      </c>
      <c r="C93" s="65">
        <f>C9*0.02-300</f>
        <v>212.18900000000008</v>
      </c>
      <c r="D93" s="65">
        <f>D9*0.02-300</f>
        <v>200.16360000000003</v>
      </c>
      <c r="E93" s="65">
        <f>E9*0.02-300</f>
        <v>237.2228</v>
      </c>
      <c r="F93" s="104">
        <f>+(C93+D93+E93)/3</f>
        <v>216.5251333333334</v>
      </c>
      <c r="G93" s="63"/>
      <c r="H93" s="106"/>
      <c r="I93" s="105"/>
      <c r="J93" s="42"/>
    </row>
    <row r="94" spans="1:7" s="55" customFormat="1" ht="19.5" thickTop="1">
      <c r="A94" s="3"/>
      <c r="B94" s="66"/>
      <c r="C94" s="98" t="s">
        <v>90</v>
      </c>
      <c r="D94" s="98" t="s">
        <v>91</v>
      </c>
      <c r="E94" s="98" t="s">
        <v>75</v>
      </c>
      <c r="F94" s="107" t="s">
        <v>122</v>
      </c>
      <c r="G94" s="63"/>
    </row>
    <row r="95" spans="1:6" s="55" customFormat="1" ht="18.75">
      <c r="A95" s="3"/>
      <c r="B95" s="67"/>
      <c r="C95" s="60"/>
      <c r="D95" s="60"/>
      <c r="E95" s="60"/>
      <c r="F95" s="6"/>
    </row>
    <row r="96" spans="1:6" s="55" customFormat="1" ht="19.5" thickBot="1">
      <c r="A96" s="3"/>
      <c r="B96" s="5"/>
      <c r="C96" s="9" t="s">
        <v>22</v>
      </c>
      <c r="D96" s="9" t="s">
        <v>23</v>
      </c>
      <c r="E96" s="9" t="s">
        <v>24</v>
      </c>
      <c r="F96" s="6"/>
    </row>
    <row r="97" spans="1:6" s="55" customFormat="1" ht="26.25" customHeight="1" thickBot="1" thickTop="1">
      <c r="A97" s="3"/>
      <c r="B97" s="27" t="s">
        <v>107</v>
      </c>
      <c r="C97" s="100">
        <f>+$E85+C89-$F93</f>
        <v>-1449.7251333333359</v>
      </c>
      <c r="D97" s="100">
        <f>+$E85+D89-$F93</f>
        <v>-2055.34021666667</v>
      </c>
      <c r="E97" s="100">
        <f>+$E85+E89-$F93</f>
        <v>-2280.330383333337</v>
      </c>
      <c r="F97" s="6"/>
    </row>
    <row r="98" spans="1:6" s="55" customFormat="1" ht="16.5" thickTop="1">
      <c r="A98" s="3"/>
      <c r="B98" s="68"/>
      <c r="C98" s="69" t="s">
        <v>123</v>
      </c>
      <c r="D98" s="69" t="s">
        <v>132</v>
      </c>
      <c r="E98" s="69" t="s">
        <v>124</v>
      </c>
      <c r="F98" s="6"/>
    </row>
    <row r="99" spans="1:6" s="55" customFormat="1" ht="9.75" customHeight="1" thickBot="1">
      <c r="A99" s="29"/>
      <c r="B99" s="70"/>
      <c r="C99" s="71"/>
      <c r="D99" s="71"/>
      <c r="E99" s="71"/>
      <c r="F99" s="32"/>
    </row>
    <row r="100" spans="1:7" s="1" customFormat="1" ht="33" customHeight="1" thickBot="1" thickTop="1">
      <c r="A100" s="141" t="s">
        <v>72</v>
      </c>
      <c r="B100" s="142"/>
      <c r="C100" s="142"/>
      <c r="D100" s="142"/>
      <c r="E100" s="142"/>
      <c r="F100" s="143"/>
      <c r="G100" s="22"/>
    </row>
    <row r="101" spans="1:6" s="55" customFormat="1" ht="20.25" thickTop="1">
      <c r="A101" s="111" t="s">
        <v>73</v>
      </c>
      <c r="B101" s="112"/>
      <c r="C101" s="112"/>
      <c r="D101" s="112"/>
      <c r="E101" s="112"/>
      <c r="F101" s="113"/>
    </row>
    <row r="102" spans="1:6" ht="12.75">
      <c r="A102" s="3"/>
      <c r="B102" s="5"/>
      <c r="C102" s="5"/>
      <c r="D102" s="5"/>
      <c r="E102" s="5"/>
      <c r="F102" s="6"/>
    </row>
    <row r="103" spans="1:6" ht="33.75" thickBot="1">
      <c r="A103" s="3"/>
      <c r="B103" s="5"/>
      <c r="C103" s="9" t="s">
        <v>4</v>
      </c>
      <c r="D103" s="9" t="s">
        <v>5</v>
      </c>
      <c r="E103" s="9" t="s">
        <v>6</v>
      </c>
      <c r="F103" s="10" t="s">
        <v>7</v>
      </c>
    </row>
    <row r="104" spans="1:6" ht="20.25" thickBot="1" thickTop="1">
      <c r="A104" s="3"/>
      <c r="B104" s="11" t="s">
        <v>99</v>
      </c>
      <c r="C104" s="12">
        <f>1.05*C9</f>
        <v>26889.9225</v>
      </c>
      <c r="D104" s="12">
        <f>1.06*D9</f>
        <v>26508.6708</v>
      </c>
      <c r="E104" s="12">
        <f>1.05*E9</f>
        <v>28204.197</v>
      </c>
      <c r="F104" s="13">
        <f>(C104+D104+E104)/3</f>
        <v>27200.930099999998</v>
      </c>
    </row>
    <row r="105" spans="1:6" ht="16.5" thickTop="1">
      <c r="A105" s="3"/>
      <c r="B105" s="73" t="s">
        <v>74</v>
      </c>
      <c r="C105" s="90" t="s">
        <v>79</v>
      </c>
      <c r="D105" s="90" t="s">
        <v>80</v>
      </c>
      <c r="E105" s="90" t="s">
        <v>116</v>
      </c>
      <c r="F105" s="99" t="s">
        <v>117</v>
      </c>
    </row>
    <row r="106" spans="1:6" ht="13.5" thickBot="1">
      <c r="A106" s="3"/>
      <c r="B106" s="5"/>
      <c r="C106" s="5"/>
      <c r="D106" s="5"/>
      <c r="E106" s="5"/>
      <c r="F106" s="6"/>
    </row>
    <row r="107" spans="1:6" ht="20.25" thickBot="1" thickTop="1">
      <c r="A107" s="3"/>
      <c r="B107" s="11" t="s">
        <v>100</v>
      </c>
      <c r="C107" s="12">
        <f>1.1*C12</f>
        <v>25338.654000000002</v>
      </c>
      <c r="D107" s="12">
        <f>1.1*D12</f>
        <v>29761.743000000002</v>
      </c>
      <c r="E107" s="12">
        <f>1.1*E12</f>
        <v>39281.16500000001</v>
      </c>
      <c r="F107" s="13">
        <f>(C107+D107+E107)/3</f>
        <v>31460.520666666667</v>
      </c>
    </row>
    <row r="108" spans="1:6" ht="16.5" thickTop="1">
      <c r="A108" s="3"/>
      <c r="B108" s="73" t="s">
        <v>78</v>
      </c>
      <c r="C108" s="90" t="s">
        <v>92</v>
      </c>
      <c r="D108" s="90" t="s">
        <v>93</v>
      </c>
      <c r="E108" s="90" t="s">
        <v>125</v>
      </c>
      <c r="F108" s="99" t="s">
        <v>126</v>
      </c>
    </row>
    <row r="109" spans="1:6" ht="13.5" thickBot="1">
      <c r="A109" s="3"/>
      <c r="B109" s="5"/>
      <c r="C109" s="5"/>
      <c r="D109" s="5"/>
      <c r="E109" s="5"/>
      <c r="F109" s="6"/>
    </row>
    <row r="110" spans="1:6" s="55" customFormat="1" ht="20.25" thickBot="1" thickTop="1">
      <c r="A110" s="3"/>
      <c r="B110" s="11" t="s">
        <v>146</v>
      </c>
      <c r="C110" s="5"/>
      <c r="D110" s="5"/>
      <c r="E110" s="5"/>
      <c r="F110" s="17">
        <f>F104-F107</f>
        <v>-4259.5905666666695</v>
      </c>
    </row>
    <row r="111" spans="1:6" s="55" customFormat="1" ht="16.5" thickTop="1">
      <c r="A111" s="3"/>
      <c r="B111" s="5"/>
      <c r="C111" s="5"/>
      <c r="D111" s="5"/>
      <c r="E111" s="5"/>
      <c r="F111" s="94" t="s">
        <v>127</v>
      </c>
    </row>
    <row r="112" spans="1:6" ht="19.5" customHeight="1">
      <c r="A112" s="3"/>
      <c r="B112" s="5"/>
      <c r="C112" s="5"/>
      <c r="D112" s="5"/>
      <c r="E112" s="5"/>
      <c r="F112" s="6"/>
    </row>
    <row r="113" spans="1:6" ht="19.5" thickBot="1">
      <c r="A113" s="41"/>
      <c r="B113" s="42"/>
      <c r="C113" s="43" t="s">
        <v>22</v>
      </c>
      <c r="D113" s="43" t="s">
        <v>23</v>
      </c>
      <c r="E113" s="43" t="s">
        <v>47</v>
      </c>
      <c r="F113" s="6"/>
    </row>
    <row r="114" spans="1:6" ht="20.25" thickBot="1" thickTop="1">
      <c r="A114" s="41"/>
      <c r="B114" s="45" t="s">
        <v>144</v>
      </c>
      <c r="C114" s="17">
        <f>+C89</f>
        <v>1541.0166666666682</v>
      </c>
      <c r="D114" s="17">
        <f>+D89</f>
        <v>935.4015833333342</v>
      </c>
      <c r="E114" s="17">
        <f>+E89</f>
        <v>710.4114166666673</v>
      </c>
      <c r="F114" s="21"/>
    </row>
    <row r="115" spans="1:6" ht="16.5" thickTop="1">
      <c r="A115" s="41"/>
      <c r="B115" s="42"/>
      <c r="C115" s="96" t="s">
        <v>60</v>
      </c>
      <c r="D115" s="96" t="s">
        <v>63</v>
      </c>
      <c r="E115" s="96" t="s">
        <v>66</v>
      </c>
      <c r="F115" s="6"/>
    </row>
    <row r="116" spans="1:10" s="55" customFormat="1" ht="12.75">
      <c r="A116" s="41"/>
      <c r="B116" s="42"/>
      <c r="C116" s="47"/>
      <c r="D116" s="47"/>
      <c r="E116" s="47"/>
      <c r="F116" s="6"/>
      <c r="G116" s="63"/>
      <c r="H116" s="42"/>
      <c r="I116" s="42"/>
      <c r="J116" s="42"/>
    </row>
    <row r="117" spans="1:10" s="55" customFormat="1" ht="38.25" thickBot="1">
      <c r="A117" s="3"/>
      <c r="B117" s="5"/>
      <c r="C117" s="9" t="s">
        <v>4</v>
      </c>
      <c r="D117" s="9" t="s">
        <v>5</v>
      </c>
      <c r="E117" s="9" t="s">
        <v>6</v>
      </c>
      <c r="F117" s="24" t="s">
        <v>7</v>
      </c>
      <c r="G117" s="63"/>
      <c r="H117" s="42"/>
      <c r="I117" s="42"/>
      <c r="J117" s="42"/>
    </row>
    <row r="118" spans="1:6" s="55" customFormat="1" ht="48.75" thickBot="1" thickTop="1">
      <c r="A118" s="41"/>
      <c r="B118" s="74" t="s">
        <v>147</v>
      </c>
      <c r="C118" s="65">
        <f>1.05*C93</f>
        <v>222.7984500000001</v>
      </c>
      <c r="D118" s="65">
        <f>1.05*D93</f>
        <v>210.17178000000004</v>
      </c>
      <c r="E118" s="65">
        <f>1.05*E93</f>
        <v>249.08394</v>
      </c>
      <c r="F118" s="104">
        <f>+(C118+D118+E118)/3</f>
        <v>227.35139000000004</v>
      </c>
    </row>
    <row r="119" spans="1:6" ht="19.5" thickTop="1">
      <c r="A119" s="3"/>
      <c r="B119" s="66"/>
      <c r="C119" s="98" t="s">
        <v>104</v>
      </c>
      <c r="D119" s="98" t="s">
        <v>105</v>
      </c>
      <c r="E119" s="98" t="s">
        <v>106</v>
      </c>
      <c r="F119" s="102" t="s">
        <v>128</v>
      </c>
    </row>
    <row r="120" spans="1:6" ht="26.25" customHeight="1" thickBot="1">
      <c r="A120" s="3"/>
      <c r="B120" s="5"/>
      <c r="C120" s="9" t="s">
        <v>22</v>
      </c>
      <c r="D120" s="9" t="s">
        <v>23</v>
      </c>
      <c r="E120" s="9" t="s">
        <v>24</v>
      </c>
      <c r="F120" s="6"/>
    </row>
    <row r="121" spans="1:6" ht="20.25" thickBot="1" thickTop="1">
      <c r="A121" s="3"/>
      <c r="B121" s="27" t="s">
        <v>108</v>
      </c>
      <c r="C121" s="17">
        <f>+C114+$F110-$F118</f>
        <v>-2945.925290000001</v>
      </c>
      <c r="D121" s="17">
        <f>+D114+$F110-$F118</f>
        <v>-3551.540373333335</v>
      </c>
      <c r="E121" s="17">
        <f>+E114+$F110-$F118</f>
        <v>-3776.5305400000025</v>
      </c>
      <c r="F121" s="6"/>
    </row>
    <row r="122" spans="1:6" ht="16.5" thickTop="1">
      <c r="A122" s="3"/>
      <c r="B122" s="68"/>
      <c r="C122" s="75" t="s">
        <v>129</v>
      </c>
      <c r="D122" s="75" t="s">
        <v>130</v>
      </c>
      <c r="E122" s="75" t="s">
        <v>131</v>
      </c>
      <c r="F122" s="6"/>
    </row>
    <row r="123" spans="1:6" ht="7.5" customHeight="1" thickBot="1">
      <c r="A123" s="29"/>
      <c r="B123" s="31"/>
      <c r="C123" s="31"/>
      <c r="D123" s="31"/>
      <c r="E123" s="31"/>
      <c r="F123" s="32"/>
    </row>
    <row r="124" ht="13.5" thickTop="1"/>
    <row r="171" spans="2:6" ht="12.75">
      <c r="B171" s="124"/>
      <c r="C171" s="124"/>
      <c r="D171" s="124"/>
      <c r="E171" s="124"/>
      <c r="F171" s="125"/>
    </row>
    <row r="172" spans="2:6" ht="12.75">
      <c r="B172" s="76"/>
      <c r="C172" s="76"/>
      <c r="D172" s="76"/>
      <c r="E172" s="76"/>
      <c r="F172" s="77"/>
    </row>
    <row r="173" ht="25.5">
      <c r="B173" s="78" t="s">
        <v>81</v>
      </c>
    </row>
    <row r="175" ht="28.5">
      <c r="B175" s="78" t="s">
        <v>87</v>
      </c>
    </row>
  </sheetData>
  <mergeCells count="21">
    <mergeCell ref="B171:F171"/>
    <mergeCell ref="B3:G3"/>
    <mergeCell ref="A2:F2"/>
    <mergeCell ref="A101:F101"/>
    <mergeCell ref="A83:F83"/>
    <mergeCell ref="A100:F100"/>
    <mergeCell ref="A5:F5"/>
    <mergeCell ref="A33:F33"/>
    <mergeCell ref="A81:F81"/>
    <mergeCell ref="A18:F18"/>
    <mergeCell ref="A68:F68"/>
    <mergeCell ref="A1:F1"/>
    <mergeCell ref="B64:F64"/>
    <mergeCell ref="B61:D61"/>
    <mergeCell ref="A4:F4"/>
    <mergeCell ref="A32:F32"/>
    <mergeCell ref="A50:F50"/>
    <mergeCell ref="A58:F58"/>
    <mergeCell ref="A35:F35"/>
    <mergeCell ref="A40:F40"/>
    <mergeCell ref="A7:F7"/>
  </mergeCells>
  <printOptions horizontalCentered="1"/>
  <pageMargins left="0" right="0" top="0.2362204724409449" bottom="0.17" header="0.15748031496062992" footer="0.15748031496062992"/>
  <pageSetup horizontalDpi="600" verticalDpi="600" orientation="portrait" paperSize="9" scale="61" r:id="rId1"/>
  <headerFooter alignWithMargins="0">
    <oddHeader>&amp;R&amp;"Times New Roman,Grassetto"&amp;16Esempio n. 3</oddHeader>
  </headerFooter>
  <rowBreaks count="1" manualBreakCount="1">
    <brk id="5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75"/>
  <sheetViews>
    <sheetView showGridLines="0" zoomScale="75" zoomScaleNormal="75" workbookViewId="0" topLeftCell="A1">
      <selection activeCell="E93" sqref="E93"/>
    </sheetView>
  </sheetViews>
  <sheetFormatPr defaultColWidth="9.33203125" defaultRowHeight="12.75"/>
  <cols>
    <col min="1" max="1" width="1.0078125" style="2" customWidth="1"/>
    <col min="2" max="2" width="93.33203125" style="0" customWidth="1"/>
    <col min="3" max="5" width="18.16015625" style="0" customWidth="1"/>
    <col min="6" max="6" width="19.5" style="0" customWidth="1"/>
    <col min="7" max="7" width="2.66015625" style="0" customWidth="1"/>
    <col min="8" max="10" width="15.33203125" style="0" customWidth="1"/>
  </cols>
  <sheetData>
    <row r="1" spans="1:6" s="1" customFormat="1" ht="48" customHeight="1">
      <c r="A1" s="126" t="s">
        <v>88</v>
      </c>
      <c r="B1" s="126"/>
      <c r="C1" s="126"/>
      <c r="D1" s="126"/>
      <c r="E1" s="126"/>
      <c r="F1" s="126"/>
    </row>
    <row r="2" spans="1:6" ht="18.75">
      <c r="A2" s="130" t="s">
        <v>1</v>
      </c>
      <c r="B2" s="130"/>
      <c r="C2" s="130"/>
      <c r="D2" s="130"/>
      <c r="E2" s="130"/>
      <c r="F2" s="130"/>
    </row>
    <row r="3" spans="2:7" ht="26.25" customHeight="1" thickBot="1">
      <c r="B3" s="123" t="s">
        <v>148</v>
      </c>
      <c r="C3" s="123"/>
      <c r="D3" s="123"/>
      <c r="E3" s="123"/>
      <c r="F3" s="123"/>
      <c r="G3" s="123"/>
    </row>
    <row r="4" spans="1:6" s="1" customFormat="1" ht="21.75" customHeight="1" thickBot="1" thickTop="1">
      <c r="A4" s="127" t="s">
        <v>82</v>
      </c>
      <c r="B4" s="128"/>
      <c r="C4" s="128"/>
      <c r="D4" s="128"/>
      <c r="E4" s="128"/>
      <c r="F4" s="129"/>
    </row>
    <row r="5" spans="1:6" ht="18.75" customHeight="1" thickTop="1">
      <c r="A5" s="111" t="s">
        <v>2</v>
      </c>
      <c r="B5" s="112"/>
      <c r="C5" s="112"/>
      <c r="D5" s="112"/>
      <c r="E5" s="112"/>
      <c r="F5" s="113"/>
    </row>
    <row r="6" spans="1:10" ht="12.75" customHeight="1">
      <c r="A6" s="3"/>
      <c r="B6" s="4"/>
      <c r="C6" s="5"/>
      <c r="D6" s="5"/>
      <c r="E6" s="5"/>
      <c r="F6" s="6"/>
      <c r="G6" s="5"/>
      <c r="H6" s="5"/>
      <c r="I6" s="5"/>
      <c r="J6" s="5"/>
    </row>
    <row r="7" spans="1:10" ht="43.5" customHeight="1">
      <c r="A7" s="117" t="s">
        <v>3</v>
      </c>
      <c r="B7" s="118"/>
      <c r="C7" s="118"/>
      <c r="D7" s="118"/>
      <c r="E7" s="118"/>
      <c r="F7" s="119"/>
      <c r="G7" s="7"/>
      <c r="H7" s="8"/>
      <c r="I7" s="8"/>
      <c r="J7" s="8"/>
    </row>
    <row r="8" spans="1:10" ht="33.75" thickBot="1">
      <c r="A8" s="3"/>
      <c r="B8" s="5"/>
      <c r="C8" s="9" t="s">
        <v>4</v>
      </c>
      <c r="D8" s="9" t="s">
        <v>5</v>
      </c>
      <c r="E8" s="9" t="s">
        <v>6</v>
      </c>
      <c r="F8" s="10" t="s">
        <v>7</v>
      </c>
      <c r="G8" s="7"/>
      <c r="H8" s="5"/>
      <c r="I8" s="5"/>
      <c r="J8" s="5"/>
    </row>
    <row r="9" spans="1:10" ht="20.25" thickBot="1" thickTop="1">
      <c r="A9" s="3"/>
      <c r="B9" s="11" t="s">
        <v>8</v>
      </c>
      <c r="C9" s="109">
        <v>45352.32</v>
      </c>
      <c r="D9" s="109">
        <v>47755.24</v>
      </c>
      <c r="E9" s="109">
        <v>47729.18</v>
      </c>
      <c r="F9" s="13">
        <f>(C9+D9+E9)/3</f>
        <v>46945.579999999994</v>
      </c>
      <c r="G9" s="7"/>
      <c r="H9" s="5"/>
      <c r="I9" s="5"/>
      <c r="J9" s="5"/>
    </row>
    <row r="10" spans="1:10" ht="16.5" thickTop="1">
      <c r="A10" s="3"/>
      <c r="B10" s="14" t="s">
        <v>9</v>
      </c>
      <c r="C10" s="90" t="s">
        <v>10</v>
      </c>
      <c r="D10" s="90" t="s">
        <v>11</v>
      </c>
      <c r="E10" s="90" t="s">
        <v>12</v>
      </c>
      <c r="F10" s="91" t="s">
        <v>13</v>
      </c>
      <c r="G10" s="7"/>
      <c r="H10" s="5"/>
      <c r="I10" s="5"/>
      <c r="J10" s="5"/>
    </row>
    <row r="11" spans="1:10" ht="13.5" thickBot="1">
      <c r="A11" s="3"/>
      <c r="B11" s="5"/>
      <c r="C11" s="5"/>
      <c r="D11" s="5"/>
      <c r="E11" s="5"/>
      <c r="F11" s="6"/>
      <c r="G11" s="7"/>
      <c r="H11" s="5"/>
      <c r="I11" s="5"/>
      <c r="J11" s="5"/>
    </row>
    <row r="12" spans="1:10" ht="20.25" thickBot="1" thickTop="1">
      <c r="A12" s="3"/>
      <c r="B12" s="11" t="s">
        <v>14</v>
      </c>
      <c r="C12" s="109">
        <v>49151.34</v>
      </c>
      <c r="D12" s="109">
        <v>45894.22</v>
      </c>
      <c r="E12" s="109">
        <v>44725.31</v>
      </c>
      <c r="F12" s="13">
        <f>(C12+D12+E12)/3</f>
        <v>46590.29</v>
      </c>
      <c r="G12" s="7"/>
      <c r="H12" s="5"/>
      <c r="I12" s="5"/>
      <c r="J12" s="5"/>
    </row>
    <row r="13" spans="1:10" ht="16.5" thickTop="1">
      <c r="A13" s="3"/>
      <c r="B13" s="14" t="s">
        <v>15</v>
      </c>
      <c r="C13" s="90" t="s">
        <v>16</v>
      </c>
      <c r="D13" s="90" t="s">
        <v>17</v>
      </c>
      <c r="E13" s="90" t="s">
        <v>18</v>
      </c>
      <c r="F13" s="91" t="s">
        <v>19</v>
      </c>
      <c r="G13" s="7"/>
      <c r="H13" s="5"/>
      <c r="I13" s="5"/>
      <c r="J13" s="5"/>
    </row>
    <row r="14" spans="1:10" ht="13.5" thickBot="1">
      <c r="A14" s="3"/>
      <c r="B14" s="5"/>
      <c r="C14" s="5"/>
      <c r="D14" s="5"/>
      <c r="E14" s="5"/>
      <c r="F14" s="6"/>
      <c r="G14" s="7"/>
      <c r="H14" s="5"/>
      <c r="I14" s="5"/>
      <c r="J14" s="5"/>
    </row>
    <row r="15" spans="1:10" s="20" customFormat="1" ht="20.25" thickBot="1" thickTop="1">
      <c r="A15" s="16"/>
      <c r="B15" s="11" t="s">
        <v>141</v>
      </c>
      <c r="C15" s="5"/>
      <c r="D15" s="5"/>
      <c r="E15" s="5"/>
      <c r="F15" s="17">
        <f>F9-F12</f>
        <v>355.2899999999936</v>
      </c>
      <c r="G15" s="18"/>
      <c r="H15" s="19"/>
      <c r="I15" s="19"/>
      <c r="J15" s="19"/>
    </row>
    <row r="16" spans="1:10" ht="16.5" thickTop="1">
      <c r="A16" s="3"/>
      <c r="B16" s="19"/>
      <c r="C16" s="19"/>
      <c r="D16" s="19"/>
      <c r="E16" s="19"/>
      <c r="F16" s="92" t="s">
        <v>20</v>
      </c>
      <c r="G16" s="7"/>
      <c r="H16" s="5"/>
      <c r="I16" s="5"/>
      <c r="J16" s="5"/>
    </row>
    <row r="17" spans="1:10" ht="13.5" customHeight="1">
      <c r="A17" s="3"/>
      <c r="B17" s="5"/>
      <c r="C17" s="5"/>
      <c r="D17" s="5"/>
      <c r="E17" s="5"/>
      <c r="F17" s="6"/>
      <c r="G17" s="7"/>
      <c r="H17" s="5"/>
      <c r="I17" s="5"/>
      <c r="J17" s="5"/>
    </row>
    <row r="18" spans="1:10" s="1" customFormat="1" ht="36.75" customHeight="1">
      <c r="A18" s="120" t="s">
        <v>21</v>
      </c>
      <c r="B18" s="121"/>
      <c r="C18" s="121"/>
      <c r="D18" s="121"/>
      <c r="E18" s="121"/>
      <c r="F18" s="122"/>
      <c r="G18" s="22"/>
      <c r="H18" s="23"/>
      <c r="I18" s="23"/>
      <c r="J18" s="23"/>
    </row>
    <row r="19" spans="1:10" ht="12.75">
      <c r="A19" s="3"/>
      <c r="B19" s="5"/>
      <c r="C19" s="5"/>
      <c r="D19" s="5"/>
      <c r="E19" s="5"/>
      <c r="F19" s="6"/>
      <c r="G19" s="7"/>
      <c r="H19" s="5"/>
      <c r="I19" s="5"/>
      <c r="J19" s="5"/>
    </row>
    <row r="20" spans="1:10" ht="19.5" thickBot="1">
      <c r="A20" s="3"/>
      <c r="B20" s="5"/>
      <c r="C20" s="5"/>
      <c r="D20" s="9" t="s">
        <v>22</v>
      </c>
      <c r="E20" s="9" t="s">
        <v>23</v>
      </c>
      <c r="F20" s="24" t="s">
        <v>24</v>
      </c>
      <c r="G20" s="22"/>
      <c r="H20" s="5"/>
      <c r="I20" s="5"/>
      <c r="J20" s="5"/>
    </row>
    <row r="21" spans="1:10" ht="39" thickBot="1" thickTop="1">
      <c r="A21" s="3"/>
      <c r="B21" s="25" t="s">
        <v>94</v>
      </c>
      <c r="C21" s="5"/>
      <c r="D21" s="26">
        <v>0.33</v>
      </c>
      <c r="E21" s="26">
        <v>0.205</v>
      </c>
      <c r="F21" s="26">
        <v>0.155</v>
      </c>
      <c r="G21" s="7"/>
      <c r="H21" s="5"/>
      <c r="I21" s="5"/>
      <c r="J21" s="5"/>
    </row>
    <row r="22" spans="1:10" ht="16.5" thickTop="1">
      <c r="A22" s="3"/>
      <c r="B22" s="5"/>
      <c r="C22" s="5"/>
      <c r="D22" s="93" t="s">
        <v>25</v>
      </c>
      <c r="E22" s="93" t="s">
        <v>26</v>
      </c>
      <c r="F22" s="94" t="s">
        <v>27</v>
      </c>
      <c r="G22" s="7"/>
      <c r="H22" s="5"/>
      <c r="I22" s="5"/>
      <c r="J22" s="5"/>
    </row>
    <row r="23" spans="1:10" ht="13.5" thickBot="1">
      <c r="A23" s="3"/>
      <c r="B23" s="5"/>
      <c r="C23" s="5"/>
      <c r="D23" s="5"/>
      <c r="E23" s="5"/>
      <c r="F23" s="6"/>
      <c r="G23" s="22"/>
      <c r="H23" s="5"/>
      <c r="I23" s="5"/>
      <c r="J23" s="5"/>
    </row>
    <row r="24" spans="1:10" ht="39" thickBot="1" thickTop="1">
      <c r="A24" s="3"/>
      <c r="B24" s="25" t="s">
        <v>95</v>
      </c>
      <c r="C24" s="5"/>
      <c r="D24" s="26">
        <v>0</v>
      </c>
      <c r="E24" s="26">
        <v>0</v>
      </c>
      <c r="F24" s="26">
        <v>0</v>
      </c>
      <c r="G24" s="7"/>
      <c r="H24" s="5"/>
      <c r="I24" s="5"/>
      <c r="J24" s="5"/>
    </row>
    <row r="25" spans="1:10" ht="17.25" customHeight="1" thickTop="1">
      <c r="A25" s="3"/>
      <c r="B25" s="5"/>
      <c r="C25" s="5"/>
      <c r="D25" s="93" t="s">
        <v>25</v>
      </c>
      <c r="E25" s="93" t="s">
        <v>26</v>
      </c>
      <c r="F25" s="94" t="s">
        <v>27</v>
      </c>
      <c r="G25" s="7"/>
      <c r="H25" s="5"/>
      <c r="I25" s="5"/>
      <c r="J25" s="5"/>
    </row>
    <row r="26" spans="1:10" ht="18.75" customHeight="1" thickBot="1">
      <c r="A26" s="3"/>
      <c r="B26" s="5"/>
      <c r="C26" s="5"/>
      <c r="D26" s="5"/>
      <c r="E26" s="5"/>
      <c r="F26" s="6"/>
      <c r="G26" s="7"/>
      <c r="H26" s="5"/>
      <c r="I26" s="5"/>
      <c r="J26" s="5"/>
    </row>
    <row r="27" spans="1:10" ht="20.25" thickBot="1" thickTop="1">
      <c r="A27" s="3"/>
      <c r="B27" s="27" t="s">
        <v>28</v>
      </c>
      <c r="C27" s="5"/>
      <c r="D27" s="17">
        <f>+IF($F$15&gt;0,0,-$F$15*D21)</f>
        <v>0</v>
      </c>
      <c r="E27" s="17">
        <f>+IF($F$15&gt;0,0,-$F$15*E21)</f>
        <v>0</v>
      </c>
      <c r="F27" s="17">
        <f>+IF($F$15&gt;0,0,-$F$15*F21)</f>
        <v>0</v>
      </c>
      <c r="G27" s="7"/>
      <c r="H27" s="5"/>
      <c r="I27" s="5"/>
      <c r="J27" s="5"/>
    </row>
    <row r="28" spans="1:10" ht="18.75" customHeight="1" thickTop="1">
      <c r="A28" s="3"/>
      <c r="B28" s="108" t="s">
        <v>133</v>
      </c>
      <c r="C28" s="5"/>
      <c r="D28" s="93" t="s">
        <v>29</v>
      </c>
      <c r="E28" s="93" t="s">
        <v>30</v>
      </c>
      <c r="F28" s="94" t="s">
        <v>31</v>
      </c>
      <c r="G28" s="7"/>
      <c r="H28" s="5"/>
      <c r="I28" s="5"/>
      <c r="J28" s="5"/>
    </row>
    <row r="29" spans="1:10" ht="15.75">
      <c r="A29" s="3"/>
      <c r="B29" s="28" t="s">
        <v>142</v>
      </c>
      <c r="C29" s="5"/>
      <c r="D29" s="5"/>
      <c r="E29" s="5"/>
      <c r="F29" s="6"/>
      <c r="G29" s="7"/>
      <c r="H29" s="5"/>
      <c r="I29" s="5"/>
      <c r="J29" s="5"/>
    </row>
    <row r="30" spans="1:6" ht="17.25" customHeight="1" thickBot="1">
      <c r="A30" s="29"/>
      <c r="B30" s="30" t="s">
        <v>134</v>
      </c>
      <c r="C30" s="31"/>
      <c r="D30" s="31"/>
      <c r="E30" s="31"/>
      <c r="F30" s="32"/>
    </row>
    <row r="31" spans="2:6" ht="30.75" customHeight="1" thickBot="1" thickTop="1">
      <c r="B31" s="5"/>
      <c r="C31" s="5"/>
      <c r="D31" s="5"/>
      <c r="E31" s="5"/>
      <c r="F31" s="5"/>
    </row>
    <row r="32" spans="1:6" s="1" customFormat="1" ht="21.75" customHeight="1" thickBot="1" thickTop="1">
      <c r="A32" s="127" t="s">
        <v>83</v>
      </c>
      <c r="B32" s="128"/>
      <c r="C32" s="128"/>
      <c r="D32" s="128"/>
      <c r="E32" s="128"/>
      <c r="F32" s="129"/>
    </row>
    <row r="33" spans="1:6" ht="18.75" customHeight="1" thickTop="1">
      <c r="A33" s="111" t="s">
        <v>2</v>
      </c>
      <c r="B33" s="112"/>
      <c r="C33" s="112"/>
      <c r="D33" s="112"/>
      <c r="E33" s="112"/>
      <c r="F33" s="113"/>
    </row>
    <row r="34" spans="1:10" ht="12.75" customHeight="1">
      <c r="A34" s="3"/>
      <c r="B34" s="4"/>
      <c r="C34" s="5"/>
      <c r="D34" s="5"/>
      <c r="E34" s="5"/>
      <c r="F34" s="6"/>
      <c r="G34" s="7"/>
      <c r="H34" s="5"/>
      <c r="I34" s="5"/>
      <c r="J34" s="5"/>
    </row>
    <row r="35" spans="1:10" ht="43.5" customHeight="1">
      <c r="A35" s="117" t="s">
        <v>32</v>
      </c>
      <c r="B35" s="118"/>
      <c r="C35" s="118"/>
      <c r="D35" s="118"/>
      <c r="E35" s="118"/>
      <c r="F35" s="119"/>
      <c r="G35" s="7"/>
      <c r="H35" s="8"/>
      <c r="I35" s="8"/>
      <c r="J35" s="8"/>
    </row>
    <row r="36" spans="1:10" ht="33.75" thickBot="1">
      <c r="A36" s="3"/>
      <c r="B36" s="5"/>
      <c r="C36" s="9" t="s">
        <v>4</v>
      </c>
      <c r="D36" s="9" t="s">
        <v>5</v>
      </c>
      <c r="E36" s="9" t="s">
        <v>6</v>
      </c>
      <c r="F36" s="10" t="s">
        <v>7</v>
      </c>
      <c r="H36" s="5"/>
      <c r="I36" s="5"/>
      <c r="J36" s="5"/>
    </row>
    <row r="37" spans="1:10" s="20" customFormat="1" ht="20.25" thickBot="1" thickTop="1">
      <c r="A37" s="16"/>
      <c r="B37" s="11" t="s">
        <v>33</v>
      </c>
      <c r="C37" s="12">
        <v>37665.34</v>
      </c>
      <c r="D37" s="12">
        <v>34934.47</v>
      </c>
      <c r="E37" s="12">
        <v>33303.33</v>
      </c>
      <c r="F37" s="13">
        <f>(C37+D37+E37)/3</f>
        <v>35301.04666666667</v>
      </c>
      <c r="G37" s="18"/>
      <c r="H37" s="19"/>
      <c r="I37" s="19"/>
      <c r="J37" s="19"/>
    </row>
    <row r="38" spans="1:10" ht="15" customHeight="1" thickTop="1">
      <c r="A38" s="3"/>
      <c r="B38" s="33" t="s">
        <v>34</v>
      </c>
      <c r="C38" s="95" t="s">
        <v>35</v>
      </c>
      <c r="D38" s="95" t="s">
        <v>36</v>
      </c>
      <c r="E38" s="95" t="s">
        <v>37</v>
      </c>
      <c r="F38" s="92" t="s">
        <v>38</v>
      </c>
      <c r="H38" s="5"/>
      <c r="I38" s="5"/>
      <c r="J38" s="5"/>
    </row>
    <row r="39" spans="1:10" ht="15" customHeight="1">
      <c r="A39" s="3"/>
      <c r="B39" s="19"/>
      <c r="C39" s="34"/>
      <c r="D39" s="34"/>
      <c r="E39" s="34"/>
      <c r="F39" s="21"/>
      <c r="H39" s="5"/>
      <c r="I39" s="5"/>
      <c r="J39" s="5"/>
    </row>
    <row r="40" spans="1:10" s="1" customFormat="1" ht="36.75" customHeight="1">
      <c r="A40" s="120" t="s">
        <v>39</v>
      </c>
      <c r="B40" s="121"/>
      <c r="C40" s="121"/>
      <c r="D40" s="121"/>
      <c r="E40" s="121"/>
      <c r="F40" s="122"/>
      <c r="G40" s="22"/>
      <c r="H40" s="23"/>
      <c r="I40" s="23"/>
      <c r="J40" s="23"/>
    </row>
    <row r="41" spans="1:6" ht="12.75">
      <c r="A41" s="3"/>
      <c r="B41" s="5"/>
      <c r="C41" s="5"/>
      <c r="D41" s="5"/>
      <c r="E41" s="5"/>
      <c r="F41" s="6"/>
    </row>
    <row r="42" spans="1:7" ht="19.5" thickBot="1">
      <c r="A42" s="3"/>
      <c r="B42" s="5"/>
      <c r="C42" s="5"/>
      <c r="D42" s="9" t="s">
        <v>22</v>
      </c>
      <c r="E42" s="9" t="s">
        <v>23</v>
      </c>
      <c r="F42" s="24" t="s">
        <v>24</v>
      </c>
      <c r="G42" s="1"/>
    </row>
    <row r="43" spans="1:6" ht="39" thickBot="1" thickTop="1">
      <c r="A43" s="3"/>
      <c r="B43" s="25" t="s">
        <v>89</v>
      </c>
      <c r="C43" s="23"/>
      <c r="D43" s="79">
        <v>0.029</v>
      </c>
      <c r="E43" s="79">
        <v>0.017</v>
      </c>
      <c r="F43" s="79">
        <v>0.013</v>
      </c>
    </row>
    <row r="44" spans="1:6" ht="16.5" thickTop="1">
      <c r="A44" s="3"/>
      <c r="B44" s="5"/>
      <c r="C44" s="5"/>
      <c r="D44" s="93" t="s">
        <v>40</v>
      </c>
      <c r="E44" s="93" t="s">
        <v>41</v>
      </c>
      <c r="F44" s="94" t="s">
        <v>42</v>
      </c>
    </row>
    <row r="45" spans="1:6" ht="13.5" thickBot="1">
      <c r="A45" s="3"/>
      <c r="B45" s="5"/>
      <c r="C45" s="5"/>
      <c r="D45" s="5"/>
      <c r="E45" s="5"/>
      <c r="F45" s="6"/>
    </row>
    <row r="46" spans="1:6" ht="20.25" thickBot="1" thickTop="1">
      <c r="A46" s="3"/>
      <c r="B46" s="27" t="s">
        <v>43</v>
      </c>
      <c r="C46" s="5"/>
      <c r="D46" s="17">
        <f>F37*D43</f>
        <v>1023.7303533333335</v>
      </c>
      <c r="E46" s="17">
        <f>F37*E43</f>
        <v>600.1177933333335</v>
      </c>
      <c r="F46" s="17">
        <f>F37*F43</f>
        <v>458.9136066666667</v>
      </c>
    </row>
    <row r="47" spans="1:6" ht="16.5" thickTop="1">
      <c r="A47" s="3"/>
      <c r="B47" s="5"/>
      <c r="C47" s="5"/>
      <c r="D47" s="93" t="s">
        <v>44</v>
      </c>
      <c r="E47" s="93" t="s">
        <v>45</v>
      </c>
      <c r="F47" s="94" t="s">
        <v>46</v>
      </c>
    </row>
    <row r="48" spans="1:6" ht="17.25" customHeight="1" thickBot="1">
      <c r="A48" s="29"/>
      <c r="B48" s="31"/>
      <c r="C48" s="31"/>
      <c r="D48" s="31"/>
      <c r="E48" s="31"/>
      <c r="F48" s="32"/>
    </row>
    <row r="49" spans="1:6" ht="30.75" customHeight="1" thickBot="1" thickTop="1">
      <c r="A49" s="35"/>
      <c r="B49" s="36"/>
      <c r="C49" s="36"/>
      <c r="D49" s="36"/>
      <c r="E49" s="36"/>
      <c r="F49" s="36"/>
    </row>
    <row r="50" spans="1:6" s="1" customFormat="1" ht="21.75" customHeight="1" thickBot="1" thickTop="1">
      <c r="A50" s="114" t="s">
        <v>84</v>
      </c>
      <c r="B50" s="115"/>
      <c r="C50" s="115"/>
      <c r="D50" s="115"/>
      <c r="E50" s="115"/>
      <c r="F50" s="116"/>
    </row>
    <row r="51" spans="1:6" ht="11.25" customHeight="1" thickTop="1">
      <c r="A51" s="37"/>
      <c r="B51" s="38"/>
      <c r="C51" s="39"/>
      <c r="D51" s="39"/>
      <c r="E51" s="39"/>
      <c r="F51" s="40"/>
    </row>
    <row r="52" spans="1:6" ht="19.5" customHeight="1" thickBot="1">
      <c r="A52" s="41"/>
      <c r="B52" s="42"/>
      <c r="C52" s="42"/>
      <c r="D52" s="43" t="s">
        <v>22</v>
      </c>
      <c r="E52" s="43" t="s">
        <v>23</v>
      </c>
      <c r="F52" s="44" t="s">
        <v>47</v>
      </c>
    </row>
    <row r="53" spans="1:6" ht="20.25" thickBot="1" thickTop="1">
      <c r="A53" s="41"/>
      <c r="B53" s="45" t="s">
        <v>48</v>
      </c>
      <c r="C53" s="42"/>
      <c r="D53" s="17">
        <f>D27+D46</f>
        <v>1023.7303533333335</v>
      </c>
      <c r="E53" s="17">
        <f>E27+E46</f>
        <v>600.1177933333335</v>
      </c>
      <c r="F53" s="17">
        <f>F27+F46</f>
        <v>458.9136066666667</v>
      </c>
    </row>
    <row r="54" spans="1:6" ht="16.5" thickTop="1">
      <c r="A54" s="41"/>
      <c r="B54" s="46" t="s">
        <v>109</v>
      </c>
      <c r="C54" s="42"/>
      <c r="D54" s="96" t="s">
        <v>50</v>
      </c>
      <c r="E54" s="96" t="s">
        <v>51</v>
      </c>
      <c r="F54" s="97" t="s">
        <v>52</v>
      </c>
    </row>
    <row r="55" spans="1:6" ht="17.25" customHeight="1" thickBot="1">
      <c r="A55" s="48"/>
      <c r="B55" s="49"/>
      <c r="C55" s="49"/>
      <c r="D55" s="49"/>
      <c r="E55" s="49"/>
      <c r="F55" s="50"/>
    </row>
    <row r="56" spans="1:6" ht="17.25" customHeight="1" thickTop="1">
      <c r="A56" s="51"/>
      <c r="B56" s="42"/>
      <c r="C56" s="42"/>
      <c r="D56" s="42"/>
      <c r="E56" s="42"/>
      <c r="F56" s="42"/>
    </row>
    <row r="57" spans="1:6" ht="21" customHeight="1" thickBot="1">
      <c r="A57" s="15"/>
      <c r="B57" s="5"/>
      <c r="C57" s="5"/>
      <c r="D57" s="5"/>
      <c r="E57" s="5"/>
      <c r="F57" s="5"/>
    </row>
    <row r="58" spans="1:6" s="1" customFormat="1" ht="21.75" customHeight="1" thickBot="1" thickTop="1">
      <c r="A58" s="114" t="s">
        <v>85</v>
      </c>
      <c r="B58" s="115"/>
      <c r="C58" s="115"/>
      <c r="D58" s="115"/>
      <c r="E58" s="115"/>
      <c r="F58" s="116"/>
    </row>
    <row r="59" spans="1:6" ht="10.5" customHeight="1" thickTop="1">
      <c r="A59" s="56"/>
      <c r="B59" s="57"/>
      <c r="C59" s="36"/>
      <c r="D59" s="36"/>
      <c r="E59" s="36"/>
      <c r="F59" s="58"/>
    </row>
    <row r="60" spans="1:6" ht="32.25" thickBot="1">
      <c r="A60" s="3"/>
      <c r="B60" s="5"/>
      <c r="C60" s="5"/>
      <c r="D60" s="5"/>
      <c r="E60" s="80" t="s">
        <v>53</v>
      </c>
      <c r="F60" s="6"/>
    </row>
    <row r="61" spans="1:6" ht="20.25" thickBot="1" thickTop="1">
      <c r="A61" s="3"/>
      <c r="B61" s="138" t="s">
        <v>54</v>
      </c>
      <c r="C61" s="139"/>
      <c r="D61" s="140"/>
      <c r="E61" s="81">
        <f>0.08*F12</f>
        <v>3727.2232000000004</v>
      </c>
      <c r="F61" s="6"/>
    </row>
    <row r="62" spans="1:6" ht="16.5" thickTop="1">
      <c r="A62" s="3"/>
      <c r="B62" s="5"/>
      <c r="C62" s="5"/>
      <c r="D62" s="5"/>
      <c r="E62" s="93" t="s">
        <v>55</v>
      </c>
      <c r="F62" s="6"/>
    </row>
    <row r="63" spans="1:6" ht="2.25" customHeight="1">
      <c r="A63" s="3"/>
      <c r="B63" s="5"/>
      <c r="C63" s="5"/>
      <c r="D63" s="5"/>
      <c r="E63" s="5"/>
      <c r="F63" s="6"/>
    </row>
    <row r="64" spans="1:6" ht="15.75">
      <c r="A64" s="3"/>
      <c r="B64" s="136" t="s">
        <v>56</v>
      </c>
      <c r="C64" s="136"/>
      <c r="D64" s="136"/>
      <c r="E64" s="136"/>
      <c r="F64" s="137"/>
    </row>
    <row r="65" spans="1:6" ht="6.75" customHeight="1" thickBot="1">
      <c r="A65" s="3"/>
      <c r="B65" s="76"/>
      <c r="C65" s="76"/>
      <c r="D65" s="76"/>
      <c r="E65" s="76"/>
      <c r="F65" s="77"/>
    </row>
    <row r="66" spans="1:6" ht="20.25" customHeight="1" thickBot="1" thickTop="1">
      <c r="A66" s="82"/>
      <c r="B66" s="83"/>
      <c r="C66" s="83"/>
      <c r="D66" s="83"/>
      <c r="E66" s="83"/>
      <c r="F66" s="84"/>
    </row>
    <row r="67" spans="1:6" ht="13.5" thickTop="1">
      <c r="A67" s="3"/>
      <c r="B67" s="85"/>
      <c r="C67" s="85"/>
      <c r="D67" s="85"/>
      <c r="E67" s="85"/>
      <c r="F67" s="86"/>
    </row>
    <row r="68" spans="1:6" ht="15.75">
      <c r="A68" s="144" t="s">
        <v>57</v>
      </c>
      <c r="B68" s="145"/>
      <c r="C68" s="145"/>
      <c r="D68" s="145"/>
      <c r="E68" s="145"/>
      <c r="F68" s="146"/>
    </row>
    <row r="69" spans="1:6" ht="16.5" thickBot="1">
      <c r="A69" s="3"/>
      <c r="B69" s="87"/>
      <c r="C69" s="85"/>
      <c r="D69" s="85"/>
      <c r="E69" s="85"/>
      <c r="F69" s="86"/>
    </row>
    <row r="70" spans="1:6" ht="20.25" thickBot="1" thickTop="1">
      <c r="A70" s="3"/>
      <c r="B70" s="88" t="s">
        <v>58</v>
      </c>
      <c r="C70" s="5"/>
      <c r="E70" s="17">
        <f>+IF(D53&gt;$E$61,$E$61,D53)</f>
        <v>1023.7303533333335</v>
      </c>
      <c r="F70" s="6"/>
    </row>
    <row r="71" spans="1:6" ht="16.5" thickTop="1">
      <c r="A71" s="3"/>
      <c r="B71" s="89" t="s">
        <v>59</v>
      </c>
      <c r="C71" s="5"/>
      <c r="D71" s="5"/>
      <c r="E71" s="93" t="s">
        <v>60</v>
      </c>
      <c r="F71" s="6"/>
    </row>
    <row r="72" spans="1:6" ht="7.5" customHeight="1" thickBot="1">
      <c r="A72" s="3"/>
      <c r="B72" s="5"/>
      <c r="C72" s="5"/>
      <c r="D72" s="5"/>
      <c r="E72" s="5"/>
      <c r="F72" s="6"/>
    </row>
    <row r="73" spans="1:6" ht="20.25" thickBot="1" thickTop="1">
      <c r="A73" s="3"/>
      <c r="B73" s="88" t="s">
        <v>61</v>
      </c>
      <c r="C73" s="5"/>
      <c r="D73" s="5"/>
      <c r="E73" s="17">
        <f>+IF(E53&gt;$E$61,$E$61,E53)</f>
        <v>600.1177933333335</v>
      </c>
      <c r="F73" s="6"/>
    </row>
    <row r="74" spans="1:6" ht="16.5" thickTop="1">
      <c r="A74" s="3"/>
      <c r="B74" s="89" t="s">
        <v>62</v>
      </c>
      <c r="C74" s="5"/>
      <c r="D74" s="5"/>
      <c r="E74" s="93" t="s">
        <v>63</v>
      </c>
      <c r="F74" s="6"/>
    </row>
    <row r="75" spans="1:6" ht="7.5" customHeight="1" thickBot="1">
      <c r="A75" s="3"/>
      <c r="B75" s="5"/>
      <c r="C75" s="5"/>
      <c r="D75" s="5"/>
      <c r="E75" s="5"/>
      <c r="F75" s="6"/>
    </row>
    <row r="76" spans="1:6" ht="20.25" thickBot="1" thickTop="1">
      <c r="A76" s="3"/>
      <c r="B76" s="88" t="s">
        <v>64</v>
      </c>
      <c r="C76" s="5"/>
      <c r="D76" s="5"/>
      <c r="E76" s="17">
        <f>+IF(F53&gt;$E$61,$E$61,F53)</f>
        <v>458.9136066666667</v>
      </c>
      <c r="F76" s="6"/>
    </row>
    <row r="77" spans="1:6" ht="16.5" thickTop="1">
      <c r="A77" s="3"/>
      <c r="B77" s="89" t="s">
        <v>65</v>
      </c>
      <c r="C77" s="5"/>
      <c r="D77" s="5"/>
      <c r="E77" s="93" t="s">
        <v>66</v>
      </c>
      <c r="F77" s="6"/>
    </row>
    <row r="78" spans="1:6" ht="7.5" customHeight="1" thickBot="1">
      <c r="A78" s="29"/>
      <c r="B78" s="31"/>
      <c r="C78" s="31"/>
      <c r="D78" s="31"/>
      <c r="E78" s="31"/>
      <c r="F78" s="32"/>
    </row>
    <row r="79" ht="13.5" thickTop="1"/>
    <row r="80" spans="1:6" s="55" customFormat="1" ht="12.75" customHeight="1" thickBot="1">
      <c r="A80" s="52"/>
      <c r="B80" s="53"/>
      <c r="C80" s="54"/>
      <c r="D80" s="54"/>
      <c r="E80" s="54"/>
      <c r="F80" s="54"/>
    </row>
    <row r="81" spans="1:6" s="1" customFormat="1" ht="24.75" customHeight="1" thickBot="1" thickTop="1">
      <c r="A81" s="114" t="s">
        <v>86</v>
      </c>
      <c r="B81" s="115"/>
      <c r="C81" s="115"/>
      <c r="D81" s="115"/>
      <c r="E81" s="115"/>
      <c r="F81" s="116"/>
    </row>
    <row r="82" spans="1:7" ht="19.5" thickTop="1">
      <c r="A82" s="56"/>
      <c r="B82" s="57"/>
      <c r="C82" s="36"/>
      <c r="D82" s="36"/>
      <c r="E82" s="36"/>
      <c r="F82" s="58"/>
      <c r="G82" s="7"/>
    </row>
    <row r="83" spans="1:7" ht="33" customHeight="1">
      <c r="A83" s="131" t="s">
        <v>67</v>
      </c>
      <c r="B83" s="132"/>
      <c r="C83" s="132"/>
      <c r="D83" s="132"/>
      <c r="E83" s="132"/>
      <c r="F83" s="133"/>
      <c r="G83" s="7"/>
    </row>
    <row r="84" spans="1:7" ht="33.75" thickBot="1">
      <c r="A84" s="3"/>
      <c r="B84" s="59"/>
      <c r="C84" s="60"/>
      <c r="D84" s="60"/>
      <c r="E84" s="61" t="s">
        <v>7</v>
      </c>
      <c r="F84" s="6"/>
      <c r="G84" s="7"/>
    </row>
    <row r="85" spans="1:10" s="20" customFormat="1" ht="20.25" thickBot="1" thickTop="1">
      <c r="A85" s="16"/>
      <c r="B85" s="11" t="s">
        <v>143</v>
      </c>
      <c r="C85" s="5"/>
      <c r="D85" s="5"/>
      <c r="E85" s="17">
        <f>+F15</f>
        <v>355.2899999999936</v>
      </c>
      <c r="F85" s="62"/>
      <c r="G85" s="18"/>
      <c r="H85" s="19"/>
      <c r="I85" s="19"/>
      <c r="J85" s="19"/>
    </row>
    <row r="86" spans="1:10" ht="16.5" thickTop="1">
      <c r="A86" s="3"/>
      <c r="B86" s="19"/>
      <c r="C86" s="19"/>
      <c r="D86" s="19"/>
      <c r="E86" s="95" t="s">
        <v>20</v>
      </c>
      <c r="F86" s="6"/>
      <c r="G86" s="7"/>
      <c r="H86" s="5"/>
      <c r="I86" s="5"/>
      <c r="J86" s="5"/>
    </row>
    <row r="87" spans="1:10" ht="12.75" customHeight="1">
      <c r="A87" s="3"/>
      <c r="B87" s="19"/>
      <c r="C87" s="19"/>
      <c r="D87" s="19"/>
      <c r="E87" s="19"/>
      <c r="F87" s="21"/>
      <c r="G87" s="7"/>
      <c r="H87" s="5"/>
      <c r="I87" s="5"/>
      <c r="J87" s="5"/>
    </row>
    <row r="88" spans="1:6" ht="19.5" customHeight="1" thickBot="1">
      <c r="A88" s="41"/>
      <c r="B88" s="42"/>
      <c r="C88" s="43" t="s">
        <v>22</v>
      </c>
      <c r="D88" s="43" t="s">
        <v>23</v>
      </c>
      <c r="E88" s="43" t="s">
        <v>24</v>
      </c>
      <c r="F88" s="6"/>
    </row>
    <row r="89" spans="1:6" ht="20.25" thickBot="1" thickTop="1">
      <c r="A89" s="41"/>
      <c r="B89" s="45" t="s">
        <v>144</v>
      </c>
      <c r="C89" s="17">
        <f>+E70</f>
        <v>1023.7303533333335</v>
      </c>
      <c r="D89" s="17">
        <f>+E73</f>
        <v>600.1177933333335</v>
      </c>
      <c r="E89" s="17">
        <f>+E76</f>
        <v>458.9136066666667</v>
      </c>
      <c r="F89" s="21"/>
    </row>
    <row r="90" spans="1:6" ht="16.5" thickTop="1">
      <c r="A90" s="41"/>
      <c r="B90" s="42"/>
      <c r="C90" s="96" t="s">
        <v>60</v>
      </c>
      <c r="D90" s="96" t="s">
        <v>63</v>
      </c>
      <c r="E90" s="96" t="s">
        <v>66</v>
      </c>
      <c r="F90" s="6"/>
    </row>
    <row r="91" spans="1:10" ht="18" customHeight="1">
      <c r="A91" s="3"/>
      <c r="B91" s="19"/>
      <c r="C91" s="19"/>
      <c r="D91" s="19"/>
      <c r="E91" s="19"/>
      <c r="F91" s="21"/>
      <c r="G91" s="7"/>
      <c r="H91" s="5"/>
      <c r="I91" s="5"/>
      <c r="J91" s="5"/>
    </row>
    <row r="92" spans="1:10" s="55" customFormat="1" ht="38.25" thickBot="1">
      <c r="A92" s="3"/>
      <c r="B92" s="5"/>
      <c r="C92" s="9" t="s">
        <v>4</v>
      </c>
      <c r="D92" s="9" t="s">
        <v>5</v>
      </c>
      <c r="E92" s="9" t="s">
        <v>6</v>
      </c>
      <c r="F92" s="24" t="s">
        <v>7</v>
      </c>
      <c r="G92" s="63"/>
      <c r="H92" s="42"/>
      <c r="I92" s="42"/>
      <c r="J92" s="42"/>
    </row>
    <row r="93" spans="1:10" s="55" customFormat="1" ht="48.75" thickBot="1" thickTop="1">
      <c r="A93" s="41"/>
      <c r="B93" s="64" t="s">
        <v>145</v>
      </c>
      <c r="C93" s="65">
        <f>C9*0.015-300</f>
        <v>380.2848</v>
      </c>
      <c r="D93" s="65">
        <f>D9*0.015-300</f>
        <v>416.32859999999994</v>
      </c>
      <c r="E93" s="65">
        <f>E9*0.015-300</f>
        <v>415.93769999999995</v>
      </c>
      <c r="F93" s="104">
        <f>+(C93+D93+E93)/3</f>
        <v>404.1837</v>
      </c>
      <c r="G93" s="63"/>
      <c r="H93" s="42"/>
      <c r="I93" s="42"/>
      <c r="J93" s="42"/>
    </row>
    <row r="94" spans="1:7" s="55" customFormat="1" ht="19.5" thickTop="1">
      <c r="A94" s="3"/>
      <c r="B94" s="66"/>
      <c r="C94" s="98" t="s">
        <v>90</v>
      </c>
      <c r="D94" s="98" t="s">
        <v>91</v>
      </c>
      <c r="E94" s="98" t="s">
        <v>75</v>
      </c>
      <c r="F94" s="107" t="s">
        <v>122</v>
      </c>
      <c r="G94" s="63"/>
    </row>
    <row r="95" spans="1:6" s="55" customFormat="1" ht="18.75">
      <c r="A95" s="3"/>
      <c r="B95" s="67"/>
      <c r="C95" s="60"/>
      <c r="D95" s="60"/>
      <c r="E95" s="60"/>
      <c r="F95" s="6"/>
    </row>
    <row r="96" spans="1:6" s="55" customFormat="1" ht="19.5" thickBot="1">
      <c r="A96" s="3"/>
      <c r="B96" s="5"/>
      <c r="C96" s="9" t="s">
        <v>22</v>
      </c>
      <c r="D96" s="9" t="s">
        <v>23</v>
      </c>
      <c r="E96" s="9" t="s">
        <v>24</v>
      </c>
      <c r="F96" s="6"/>
    </row>
    <row r="97" spans="1:6" s="55" customFormat="1" ht="26.25" customHeight="1" thickBot="1" thickTop="1">
      <c r="A97" s="3"/>
      <c r="B97" s="27" t="s">
        <v>107</v>
      </c>
      <c r="C97" s="100">
        <f>+$E85+C89-$F93</f>
        <v>974.8366533333269</v>
      </c>
      <c r="D97" s="100">
        <f>+$E85+D89-$F93</f>
        <v>551.2240933333271</v>
      </c>
      <c r="E97" s="100">
        <f>+$E85+E89-$F93</f>
        <v>410.01990666666035</v>
      </c>
      <c r="F97" s="6"/>
    </row>
    <row r="98" spans="1:6" s="55" customFormat="1" ht="16.5" thickTop="1">
      <c r="A98" s="3"/>
      <c r="B98" s="68"/>
      <c r="C98" s="69" t="s">
        <v>123</v>
      </c>
      <c r="D98" s="69" t="s">
        <v>132</v>
      </c>
      <c r="E98" s="69" t="s">
        <v>124</v>
      </c>
      <c r="F98" s="6"/>
    </row>
    <row r="99" spans="1:6" s="55" customFormat="1" ht="9.75" customHeight="1" thickBot="1">
      <c r="A99" s="29"/>
      <c r="B99" s="70"/>
      <c r="C99" s="71"/>
      <c r="D99" s="71"/>
      <c r="E99" s="71"/>
      <c r="F99" s="32"/>
    </row>
    <row r="100" spans="1:7" s="1" customFormat="1" ht="33" customHeight="1" thickBot="1" thickTop="1">
      <c r="A100" s="141" t="s">
        <v>72</v>
      </c>
      <c r="B100" s="142"/>
      <c r="C100" s="142"/>
      <c r="D100" s="142"/>
      <c r="E100" s="142"/>
      <c r="F100" s="143"/>
      <c r="G100" s="22"/>
    </row>
    <row r="101" spans="1:6" s="55" customFormat="1" ht="20.25" thickTop="1">
      <c r="A101" s="111" t="s">
        <v>73</v>
      </c>
      <c r="B101" s="112"/>
      <c r="C101" s="112"/>
      <c r="D101" s="112"/>
      <c r="E101" s="112"/>
      <c r="F101" s="113"/>
    </row>
    <row r="102" spans="1:6" ht="12.75">
      <c r="A102" s="3"/>
      <c r="B102" s="5"/>
      <c r="C102" s="5"/>
      <c r="D102" s="5"/>
      <c r="E102" s="5"/>
      <c r="F102" s="6"/>
    </row>
    <row r="103" spans="1:6" ht="33.75" thickBot="1">
      <c r="A103" s="3"/>
      <c r="B103" s="5"/>
      <c r="C103" s="9" t="s">
        <v>4</v>
      </c>
      <c r="D103" s="9" t="s">
        <v>5</v>
      </c>
      <c r="E103" s="9" t="s">
        <v>6</v>
      </c>
      <c r="F103" s="10" t="s">
        <v>7</v>
      </c>
    </row>
    <row r="104" spans="1:6" ht="20.25" thickBot="1" thickTop="1">
      <c r="A104" s="3"/>
      <c r="B104" s="11" t="s">
        <v>99</v>
      </c>
      <c r="C104" s="12">
        <f>1.05*C9</f>
        <v>47619.936</v>
      </c>
      <c r="D104" s="12">
        <f>1.06*D9</f>
        <v>50620.5544</v>
      </c>
      <c r="E104" s="12">
        <f>1.05*E9</f>
        <v>50115.639</v>
      </c>
      <c r="F104" s="13">
        <f>(C104+D104+E104)/3</f>
        <v>49452.04313333333</v>
      </c>
    </row>
    <row r="105" spans="1:6" ht="16.5" thickTop="1">
      <c r="A105" s="3"/>
      <c r="B105" s="73" t="s">
        <v>74</v>
      </c>
      <c r="C105" s="90" t="s">
        <v>79</v>
      </c>
      <c r="D105" s="90" t="s">
        <v>80</v>
      </c>
      <c r="E105" s="90" t="s">
        <v>116</v>
      </c>
      <c r="F105" s="99" t="s">
        <v>117</v>
      </c>
    </row>
    <row r="106" spans="1:6" ht="13.5" thickBot="1">
      <c r="A106" s="3"/>
      <c r="B106" s="5"/>
      <c r="C106" s="5"/>
      <c r="D106" s="5"/>
      <c r="E106" s="5"/>
      <c r="F106" s="6"/>
    </row>
    <row r="107" spans="1:6" ht="20.25" thickBot="1" thickTop="1">
      <c r="A107" s="3"/>
      <c r="B107" s="11" t="s">
        <v>100</v>
      </c>
      <c r="C107" s="12">
        <f>1.1*C12</f>
        <v>54066.474</v>
      </c>
      <c r="D107" s="12">
        <f>1.1*D12</f>
        <v>50483.64200000001</v>
      </c>
      <c r="E107" s="12">
        <f>1.1*E12</f>
        <v>49197.841</v>
      </c>
      <c r="F107" s="13">
        <f>(C107+D107+E107)/3</f>
        <v>51249.318999999996</v>
      </c>
    </row>
    <row r="108" spans="1:6" ht="16.5" thickTop="1">
      <c r="A108" s="3"/>
      <c r="B108" s="73" t="s">
        <v>78</v>
      </c>
      <c r="C108" s="90" t="s">
        <v>92</v>
      </c>
      <c r="D108" s="90" t="s">
        <v>93</v>
      </c>
      <c r="E108" s="90" t="s">
        <v>125</v>
      </c>
      <c r="F108" s="99" t="s">
        <v>126</v>
      </c>
    </row>
    <row r="109" spans="1:6" ht="13.5" thickBot="1">
      <c r="A109" s="3"/>
      <c r="B109" s="5"/>
      <c r="C109" s="5"/>
      <c r="D109" s="5"/>
      <c r="E109" s="5"/>
      <c r="F109" s="6"/>
    </row>
    <row r="110" spans="1:6" s="55" customFormat="1" ht="20.25" thickBot="1" thickTop="1">
      <c r="A110" s="3"/>
      <c r="B110" s="11" t="s">
        <v>146</v>
      </c>
      <c r="C110" s="5"/>
      <c r="D110" s="5"/>
      <c r="E110" s="5"/>
      <c r="F110" s="17">
        <f>F104-F107</f>
        <v>-1797.2758666666632</v>
      </c>
    </row>
    <row r="111" spans="1:6" s="55" customFormat="1" ht="16.5" thickTop="1">
      <c r="A111" s="3"/>
      <c r="B111" s="5"/>
      <c r="C111" s="5"/>
      <c r="D111" s="5"/>
      <c r="E111" s="5"/>
      <c r="F111" s="94" t="s">
        <v>127</v>
      </c>
    </row>
    <row r="112" spans="1:6" ht="19.5" customHeight="1">
      <c r="A112" s="3"/>
      <c r="B112" s="5"/>
      <c r="C112" s="5"/>
      <c r="D112" s="5"/>
      <c r="E112" s="5"/>
      <c r="F112" s="6"/>
    </row>
    <row r="113" spans="1:6" ht="19.5" thickBot="1">
      <c r="A113" s="41"/>
      <c r="B113" s="42"/>
      <c r="C113" s="43" t="s">
        <v>22</v>
      </c>
      <c r="D113" s="43" t="s">
        <v>23</v>
      </c>
      <c r="E113" s="43" t="s">
        <v>47</v>
      </c>
      <c r="F113" s="6"/>
    </row>
    <row r="114" spans="1:6" ht="20.25" thickBot="1" thickTop="1">
      <c r="A114" s="41"/>
      <c r="B114" s="45" t="s">
        <v>144</v>
      </c>
      <c r="C114" s="17">
        <f>+C89</f>
        <v>1023.7303533333335</v>
      </c>
      <c r="D114" s="17">
        <f>+D89</f>
        <v>600.1177933333335</v>
      </c>
      <c r="E114" s="17">
        <f>+E89</f>
        <v>458.9136066666667</v>
      </c>
      <c r="F114" s="21"/>
    </row>
    <row r="115" spans="1:6" ht="16.5" thickTop="1">
      <c r="A115" s="41"/>
      <c r="B115" s="42"/>
      <c r="C115" s="96" t="s">
        <v>60</v>
      </c>
      <c r="D115" s="96" t="s">
        <v>63</v>
      </c>
      <c r="E115" s="96" t="s">
        <v>66</v>
      </c>
      <c r="F115" s="6"/>
    </row>
    <row r="116" spans="1:10" s="55" customFormat="1" ht="12.75">
      <c r="A116" s="41"/>
      <c r="B116" s="42"/>
      <c r="C116" s="47"/>
      <c r="D116" s="47"/>
      <c r="E116" s="47"/>
      <c r="F116" s="6"/>
      <c r="G116" s="63"/>
      <c r="H116" s="42"/>
      <c r="I116" s="42"/>
      <c r="J116" s="42"/>
    </row>
    <row r="117" spans="1:10" s="55" customFormat="1" ht="38.25" thickBot="1">
      <c r="A117" s="3"/>
      <c r="B117" s="5"/>
      <c r="C117" s="9" t="s">
        <v>4</v>
      </c>
      <c r="D117" s="9" t="s">
        <v>5</v>
      </c>
      <c r="E117" s="9" t="s">
        <v>6</v>
      </c>
      <c r="F117" s="24" t="s">
        <v>7</v>
      </c>
      <c r="G117" s="63"/>
      <c r="H117" s="42"/>
      <c r="I117" s="42"/>
      <c r="J117" s="42"/>
    </row>
    <row r="118" spans="1:6" s="55" customFormat="1" ht="48.75" thickBot="1" thickTop="1">
      <c r="A118" s="41"/>
      <c r="B118" s="74" t="s">
        <v>147</v>
      </c>
      <c r="C118" s="65">
        <f>1.05*C93</f>
        <v>399.29904000000005</v>
      </c>
      <c r="D118" s="65">
        <f>1.05*D93</f>
        <v>437.14502999999996</v>
      </c>
      <c r="E118" s="65">
        <f>1.05*E93</f>
        <v>436.734585</v>
      </c>
      <c r="F118" s="104">
        <f>+(C118+D118+E118)/3</f>
        <v>424.392885</v>
      </c>
    </row>
    <row r="119" spans="1:6" ht="19.5" thickTop="1">
      <c r="A119" s="3"/>
      <c r="B119" s="66"/>
      <c r="C119" s="98" t="s">
        <v>104</v>
      </c>
      <c r="D119" s="98" t="s">
        <v>105</v>
      </c>
      <c r="E119" s="98" t="s">
        <v>106</v>
      </c>
      <c r="F119" s="102" t="s">
        <v>128</v>
      </c>
    </row>
    <row r="120" spans="1:6" ht="26.25" customHeight="1" thickBot="1">
      <c r="A120" s="3"/>
      <c r="B120" s="5"/>
      <c r="C120" s="9" t="s">
        <v>22</v>
      </c>
      <c r="D120" s="9" t="s">
        <v>23</v>
      </c>
      <c r="E120" s="9" t="s">
        <v>24</v>
      </c>
      <c r="F120" s="6"/>
    </row>
    <row r="121" spans="1:6" ht="20.25" thickBot="1" thickTop="1">
      <c r="A121" s="3"/>
      <c r="B121" s="27" t="s">
        <v>108</v>
      </c>
      <c r="C121" s="17">
        <f>+C114+$F110-$F118</f>
        <v>-1197.9383983333296</v>
      </c>
      <c r="D121" s="17">
        <f>+D114+$F110-$F118</f>
        <v>-1621.5509583333298</v>
      </c>
      <c r="E121" s="17">
        <f>+E114+$F110-$F118</f>
        <v>-1762.7551449999964</v>
      </c>
      <c r="F121" s="6"/>
    </row>
    <row r="122" spans="1:6" ht="16.5" thickTop="1">
      <c r="A122" s="3"/>
      <c r="B122" s="68"/>
      <c r="C122" s="75" t="s">
        <v>129</v>
      </c>
      <c r="D122" s="75" t="s">
        <v>130</v>
      </c>
      <c r="E122" s="75" t="s">
        <v>131</v>
      </c>
      <c r="F122" s="6"/>
    </row>
    <row r="123" spans="1:6" ht="5.25" customHeight="1" thickBot="1">
      <c r="A123" s="29"/>
      <c r="B123" s="31"/>
      <c r="C123" s="31"/>
      <c r="D123" s="31"/>
      <c r="E123" s="31"/>
      <c r="F123" s="32"/>
    </row>
    <row r="124" ht="13.5" thickTop="1"/>
    <row r="171" spans="2:6" ht="12.75">
      <c r="B171" s="124"/>
      <c r="C171" s="124"/>
      <c r="D171" s="124"/>
      <c r="E171" s="124"/>
      <c r="F171" s="125"/>
    </row>
    <row r="172" spans="2:6" ht="12.75">
      <c r="B172" s="76"/>
      <c r="C172" s="76"/>
      <c r="D172" s="76"/>
      <c r="E172" s="76"/>
      <c r="F172" s="77"/>
    </row>
    <row r="173" ht="25.5">
      <c r="B173" s="78" t="s">
        <v>81</v>
      </c>
    </row>
    <row r="175" ht="28.5">
      <c r="B175" s="78" t="s">
        <v>87</v>
      </c>
    </row>
  </sheetData>
  <mergeCells count="21">
    <mergeCell ref="A7:F7"/>
    <mergeCell ref="A18:F18"/>
    <mergeCell ref="B171:F171"/>
    <mergeCell ref="A101:F101"/>
    <mergeCell ref="A83:F83"/>
    <mergeCell ref="A100:F100"/>
    <mergeCell ref="A33:F33"/>
    <mergeCell ref="A40:F40"/>
    <mergeCell ref="A68:F68"/>
    <mergeCell ref="A35:F35"/>
    <mergeCell ref="A81:F81"/>
    <mergeCell ref="A1:F1"/>
    <mergeCell ref="B64:F64"/>
    <mergeCell ref="B61:D61"/>
    <mergeCell ref="A4:F4"/>
    <mergeCell ref="A32:F32"/>
    <mergeCell ref="A50:F50"/>
    <mergeCell ref="A58:F58"/>
    <mergeCell ref="A2:F2"/>
    <mergeCell ref="A5:F5"/>
    <mergeCell ref="B3:G3"/>
  </mergeCells>
  <printOptions horizontalCentered="1"/>
  <pageMargins left="0" right="0" top="0.2362204724409449" bottom="0.17" header="0.15748031496062992" footer="0.15748031496062992"/>
  <pageSetup horizontalDpi="600" verticalDpi="600" orientation="portrait" paperSize="9" scale="61" r:id="rId1"/>
  <headerFooter alignWithMargins="0">
    <oddHeader>&amp;R&amp;"Times New Roman,Grassetto"&amp;16Esempio n. 4</oddHeader>
  </headerFooter>
  <rowBreaks count="1" manualBreakCount="1">
    <brk id="5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75"/>
  <sheetViews>
    <sheetView showGridLines="0" zoomScale="75" zoomScaleNormal="75" workbookViewId="0" topLeftCell="A1">
      <selection activeCell="H19" sqref="H19"/>
    </sheetView>
  </sheetViews>
  <sheetFormatPr defaultColWidth="9.33203125" defaultRowHeight="12.75"/>
  <cols>
    <col min="1" max="1" width="1.0078125" style="2" customWidth="1"/>
    <col min="2" max="2" width="93.33203125" style="0" customWidth="1"/>
    <col min="3" max="5" width="18.16015625" style="0" customWidth="1"/>
    <col min="6" max="6" width="19.5" style="0" customWidth="1"/>
    <col min="7" max="7" width="2.66015625" style="0" customWidth="1"/>
    <col min="8" max="10" width="15.33203125" style="0" customWidth="1"/>
  </cols>
  <sheetData>
    <row r="1" spans="1:6" s="1" customFormat="1" ht="48" customHeight="1">
      <c r="A1" s="126" t="s">
        <v>88</v>
      </c>
      <c r="B1" s="126"/>
      <c r="C1" s="126"/>
      <c r="D1" s="126"/>
      <c r="E1" s="126"/>
      <c r="F1" s="126"/>
    </row>
    <row r="2" spans="1:6" ht="18.75">
      <c r="A2" s="130" t="s">
        <v>1</v>
      </c>
      <c r="B2" s="130"/>
      <c r="C2" s="130"/>
      <c r="D2" s="130"/>
      <c r="E2" s="130"/>
      <c r="F2" s="130"/>
    </row>
    <row r="3" spans="2:7" ht="26.25" customHeight="1" thickBot="1">
      <c r="B3" s="123" t="s">
        <v>148</v>
      </c>
      <c r="C3" s="123"/>
      <c r="D3" s="123"/>
      <c r="E3" s="123"/>
      <c r="F3" s="123"/>
      <c r="G3" s="123"/>
    </row>
    <row r="4" spans="1:6" s="1" customFormat="1" ht="21.75" customHeight="1" thickBot="1" thickTop="1">
      <c r="A4" s="127" t="s">
        <v>82</v>
      </c>
      <c r="B4" s="128"/>
      <c r="C4" s="128"/>
      <c r="D4" s="128"/>
      <c r="E4" s="128"/>
      <c r="F4" s="129"/>
    </row>
    <row r="5" spans="1:6" ht="18.75" customHeight="1" thickTop="1">
      <c r="A5" s="111" t="s">
        <v>2</v>
      </c>
      <c r="B5" s="112"/>
      <c r="C5" s="112"/>
      <c r="D5" s="112"/>
      <c r="E5" s="112"/>
      <c r="F5" s="113"/>
    </row>
    <row r="6" spans="1:10" ht="12.75" customHeight="1">
      <c r="A6" s="3"/>
      <c r="B6" s="4"/>
      <c r="C6" s="5"/>
      <c r="D6" s="5"/>
      <c r="E6" s="5"/>
      <c r="F6" s="6"/>
      <c r="G6" s="5"/>
      <c r="H6" s="5"/>
      <c r="I6" s="5"/>
      <c r="J6" s="5"/>
    </row>
    <row r="7" spans="1:10" ht="43.5" customHeight="1">
      <c r="A7" s="117" t="s">
        <v>3</v>
      </c>
      <c r="B7" s="118"/>
      <c r="C7" s="118"/>
      <c r="D7" s="118"/>
      <c r="E7" s="118"/>
      <c r="F7" s="119"/>
      <c r="G7" s="7"/>
      <c r="H7" s="8"/>
      <c r="I7" s="8"/>
      <c r="J7" s="8"/>
    </row>
    <row r="8" spans="1:10" ht="33.75" thickBot="1">
      <c r="A8" s="3"/>
      <c r="B8" s="5"/>
      <c r="C8" s="9" t="s">
        <v>4</v>
      </c>
      <c r="D8" s="9" t="s">
        <v>5</v>
      </c>
      <c r="E8" s="9" t="s">
        <v>6</v>
      </c>
      <c r="F8" s="10" t="s">
        <v>7</v>
      </c>
      <c r="G8" s="7"/>
      <c r="H8" s="5"/>
      <c r="I8" s="5"/>
      <c r="J8" s="5"/>
    </row>
    <row r="9" spans="1:10" ht="20.25" thickBot="1" thickTop="1">
      <c r="A9" s="3"/>
      <c r="B9" s="11" t="s">
        <v>8</v>
      </c>
      <c r="C9" s="109">
        <v>22832.35</v>
      </c>
      <c r="D9" s="109">
        <v>25245.38</v>
      </c>
      <c r="E9" s="109">
        <v>22047.39</v>
      </c>
      <c r="F9" s="13">
        <f>(C9+D9+E9)/3</f>
        <v>23375.039999999997</v>
      </c>
      <c r="G9" s="7"/>
      <c r="H9" s="5"/>
      <c r="I9" s="5"/>
      <c r="J9" s="5"/>
    </row>
    <row r="10" spans="1:10" ht="16.5" thickTop="1">
      <c r="A10" s="3"/>
      <c r="B10" s="14" t="s">
        <v>9</v>
      </c>
      <c r="C10" s="90" t="s">
        <v>10</v>
      </c>
      <c r="D10" s="90" t="s">
        <v>11</v>
      </c>
      <c r="E10" s="90" t="s">
        <v>12</v>
      </c>
      <c r="F10" s="91" t="s">
        <v>13</v>
      </c>
      <c r="G10" s="7"/>
      <c r="H10" s="5"/>
      <c r="I10" s="5"/>
      <c r="J10" s="5"/>
    </row>
    <row r="11" spans="1:10" ht="13.5" thickBot="1">
      <c r="A11" s="3"/>
      <c r="B11" s="5"/>
      <c r="C11" s="5"/>
      <c r="D11" s="5"/>
      <c r="E11" s="5"/>
      <c r="F11" s="6"/>
      <c r="G11" s="7"/>
      <c r="H11" s="5"/>
      <c r="I11" s="5"/>
      <c r="J11" s="5"/>
    </row>
    <row r="12" spans="1:10" ht="20.25" thickBot="1" thickTop="1">
      <c r="A12" s="3"/>
      <c r="B12" s="11" t="s">
        <v>14</v>
      </c>
      <c r="C12" s="109">
        <v>25800.24</v>
      </c>
      <c r="D12" s="109">
        <v>32566.39</v>
      </c>
      <c r="E12" s="109">
        <v>30063.27</v>
      </c>
      <c r="F12" s="13">
        <f>(C12+D12+E12)/3</f>
        <v>29476.633333333335</v>
      </c>
      <c r="G12" s="7"/>
      <c r="H12" s="5"/>
      <c r="I12" s="5"/>
      <c r="J12" s="5"/>
    </row>
    <row r="13" spans="1:10" ht="16.5" thickTop="1">
      <c r="A13" s="3"/>
      <c r="B13" s="14" t="s">
        <v>15</v>
      </c>
      <c r="C13" s="90" t="s">
        <v>16</v>
      </c>
      <c r="D13" s="90" t="s">
        <v>17</v>
      </c>
      <c r="E13" s="90" t="s">
        <v>18</v>
      </c>
      <c r="F13" s="91" t="s">
        <v>19</v>
      </c>
      <c r="G13" s="7"/>
      <c r="H13" s="5"/>
      <c r="I13" s="5"/>
      <c r="J13" s="5"/>
    </row>
    <row r="14" spans="1:10" ht="13.5" thickBot="1">
      <c r="A14" s="3"/>
      <c r="B14" s="5"/>
      <c r="C14" s="5"/>
      <c r="D14" s="5"/>
      <c r="E14" s="5"/>
      <c r="F14" s="6"/>
      <c r="G14" s="7"/>
      <c r="H14" s="5"/>
      <c r="I14" s="5"/>
      <c r="J14" s="5"/>
    </row>
    <row r="15" spans="1:10" s="20" customFormat="1" ht="20.25" thickBot="1" thickTop="1">
      <c r="A15" s="16"/>
      <c r="B15" s="11" t="s">
        <v>141</v>
      </c>
      <c r="C15" s="5"/>
      <c r="D15" s="5"/>
      <c r="E15" s="5"/>
      <c r="F15" s="17">
        <f>F9-F12</f>
        <v>-6101.593333333338</v>
      </c>
      <c r="G15" s="18"/>
      <c r="H15" s="19"/>
      <c r="I15" s="19"/>
      <c r="J15" s="19"/>
    </row>
    <row r="16" spans="1:10" ht="16.5" thickTop="1">
      <c r="A16" s="3"/>
      <c r="B16" s="19"/>
      <c r="C16" s="19"/>
      <c r="D16" s="19"/>
      <c r="E16" s="19"/>
      <c r="F16" s="92" t="s">
        <v>20</v>
      </c>
      <c r="G16" s="7"/>
      <c r="H16" s="5"/>
      <c r="I16" s="5"/>
      <c r="J16" s="5"/>
    </row>
    <row r="17" spans="1:10" ht="13.5" customHeight="1">
      <c r="A17" s="3"/>
      <c r="B17" s="5"/>
      <c r="C17" s="5"/>
      <c r="D17" s="5"/>
      <c r="E17" s="5"/>
      <c r="F17" s="6"/>
      <c r="G17" s="7"/>
      <c r="H17" s="5"/>
      <c r="I17" s="5"/>
      <c r="J17" s="5"/>
    </row>
    <row r="18" spans="1:10" s="1" customFormat="1" ht="36.75" customHeight="1">
      <c r="A18" s="120" t="s">
        <v>21</v>
      </c>
      <c r="B18" s="121"/>
      <c r="C18" s="121"/>
      <c r="D18" s="121"/>
      <c r="E18" s="121"/>
      <c r="F18" s="122"/>
      <c r="G18" s="22"/>
      <c r="H18" s="23"/>
      <c r="I18" s="23"/>
      <c r="J18" s="23"/>
    </row>
    <row r="19" spans="1:10" ht="12.75">
      <c r="A19" s="3"/>
      <c r="B19" s="5"/>
      <c r="C19" s="5"/>
      <c r="D19" s="5"/>
      <c r="E19" s="5"/>
      <c r="F19" s="6"/>
      <c r="G19" s="7"/>
      <c r="H19" s="5"/>
      <c r="I19" s="5"/>
      <c r="J19" s="5"/>
    </row>
    <row r="20" spans="1:10" ht="19.5" thickBot="1">
      <c r="A20" s="3"/>
      <c r="B20" s="5"/>
      <c r="C20" s="5"/>
      <c r="D20" s="9" t="s">
        <v>22</v>
      </c>
      <c r="E20" s="9" t="s">
        <v>23</v>
      </c>
      <c r="F20" s="24" t="s">
        <v>24</v>
      </c>
      <c r="G20" s="22"/>
      <c r="H20" s="5"/>
      <c r="I20" s="5"/>
      <c r="J20" s="5"/>
    </row>
    <row r="21" spans="1:10" ht="39" thickBot="1" thickTop="1">
      <c r="A21" s="3"/>
      <c r="B21" s="25" t="s">
        <v>94</v>
      </c>
      <c r="C21" s="5"/>
      <c r="D21" s="26">
        <v>0.33</v>
      </c>
      <c r="E21" s="26">
        <v>0.205</v>
      </c>
      <c r="F21" s="26">
        <v>0.155</v>
      </c>
      <c r="G21" s="7"/>
      <c r="H21" s="5"/>
      <c r="I21" s="5"/>
      <c r="J21" s="5"/>
    </row>
    <row r="22" spans="1:10" ht="16.5" thickTop="1">
      <c r="A22" s="3"/>
      <c r="B22" s="5"/>
      <c r="C22" s="5"/>
      <c r="D22" s="93" t="s">
        <v>25</v>
      </c>
      <c r="E22" s="93" t="s">
        <v>26</v>
      </c>
      <c r="F22" s="94" t="s">
        <v>27</v>
      </c>
      <c r="G22" s="7"/>
      <c r="H22" s="5"/>
      <c r="I22" s="5"/>
      <c r="J22" s="5"/>
    </row>
    <row r="23" spans="1:10" ht="13.5" thickBot="1">
      <c r="A23" s="3"/>
      <c r="B23" s="5"/>
      <c r="C23" s="5"/>
      <c r="D23" s="5"/>
      <c r="E23" s="5"/>
      <c r="F23" s="6"/>
      <c r="G23" s="22"/>
      <c r="H23" s="5"/>
      <c r="I23" s="5"/>
      <c r="J23" s="5"/>
    </row>
    <row r="24" spans="1:10" ht="39" thickBot="1" thickTop="1">
      <c r="A24" s="3"/>
      <c r="B24" s="25" t="s">
        <v>95</v>
      </c>
      <c r="C24" s="5"/>
      <c r="D24" s="26">
        <v>0</v>
      </c>
      <c r="E24" s="26">
        <v>0</v>
      </c>
      <c r="F24" s="26">
        <v>0</v>
      </c>
      <c r="G24" s="7"/>
      <c r="H24" s="5"/>
      <c r="I24" s="5"/>
      <c r="J24" s="5"/>
    </row>
    <row r="25" spans="1:10" ht="17.25" customHeight="1" thickTop="1">
      <c r="A25" s="3"/>
      <c r="B25" s="5"/>
      <c r="C25" s="5"/>
      <c r="D25" s="93" t="s">
        <v>25</v>
      </c>
      <c r="E25" s="93" t="s">
        <v>26</v>
      </c>
      <c r="F25" s="94" t="s">
        <v>27</v>
      </c>
      <c r="G25" s="7"/>
      <c r="H25" s="5"/>
      <c r="I25" s="5"/>
      <c r="J25" s="5"/>
    </row>
    <row r="26" spans="1:10" ht="18.75" customHeight="1" thickBot="1">
      <c r="A26" s="3"/>
      <c r="B26" s="5"/>
      <c r="C26" s="5"/>
      <c r="D26" s="5"/>
      <c r="E26" s="5"/>
      <c r="F26" s="6"/>
      <c r="G26" s="7"/>
      <c r="H26" s="5"/>
      <c r="I26" s="5"/>
      <c r="J26" s="5"/>
    </row>
    <row r="27" spans="1:10" ht="20.25" thickBot="1" thickTop="1">
      <c r="A27" s="3"/>
      <c r="B27" s="27" t="s">
        <v>28</v>
      </c>
      <c r="C27" s="5"/>
      <c r="D27" s="17">
        <f>+IF($F$15&gt;0,0,-$F$15*D21)</f>
        <v>2013.5258000000015</v>
      </c>
      <c r="E27" s="17">
        <f>+IF($F$15&gt;0,0,-$F$15*E21)</f>
        <v>1250.8266333333343</v>
      </c>
      <c r="F27" s="17">
        <f>+IF($F$15&gt;0,0,-$F$15*F21)</f>
        <v>945.7469666666674</v>
      </c>
      <c r="G27" s="7"/>
      <c r="H27" s="5"/>
      <c r="I27" s="5"/>
      <c r="J27" s="5"/>
    </row>
    <row r="28" spans="1:10" ht="18.75" customHeight="1" thickTop="1">
      <c r="A28" s="3"/>
      <c r="B28" s="108" t="s">
        <v>133</v>
      </c>
      <c r="C28" s="5"/>
      <c r="D28" s="93" t="s">
        <v>29</v>
      </c>
      <c r="E28" s="93" t="s">
        <v>30</v>
      </c>
      <c r="F28" s="94" t="s">
        <v>31</v>
      </c>
      <c r="G28" s="7"/>
      <c r="H28" s="5"/>
      <c r="I28" s="5"/>
      <c r="J28" s="5"/>
    </row>
    <row r="29" spans="1:10" ht="15.75">
      <c r="A29" s="3"/>
      <c r="B29" s="28" t="s">
        <v>142</v>
      </c>
      <c r="C29" s="5"/>
      <c r="D29" s="5"/>
      <c r="E29" s="5"/>
      <c r="F29" s="6"/>
      <c r="G29" s="7"/>
      <c r="H29" s="5"/>
      <c r="I29" s="5"/>
      <c r="J29" s="5"/>
    </row>
    <row r="30" spans="1:6" ht="17.25" customHeight="1" thickBot="1">
      <c r="A30" s="29"/>
      <c r="B30" s="30" t="s">
        <v>134</v>
      </c>
      <c r="C30" s="31"/>
      <c r="D30" s="31"/>
      <c r="E30" s="31"/>
      <c r="F30" s="32"/>
    </row>
    <row r="31" spans="2:6" ht="30.75" customHeight="1" thickBot="1" thickTop="1">
      <c r="B31" s="5"/>
      <c r="C31" s="5"/>
      <c r="D31" s="5"/>
      <c r="E31" s="5"/>
      <c r="F31" s="5"/>
    </row>
    <row r="32" spans="1:6" s="1" customFormat="1" ht="21.75" customHeight="1" thickBot="1" thickTop="1">
      <c r="A32" s="127" t="s">
        <v>83</v>
      </c>
      <c r="B32" s="128"/>
      <c r="C32" s="128"/>
      <c r="D32" s="128"/>
      <c r="E32" s="128"/>
      <c r="F32" s="129"/>
    </row>
    <row r="33" spans="1:6" ht="18.75" customHeight="1" thickTop="1">
      <c r="A33" s="111" t="s">
        <v>2</v>
      </c>
      <c r="B33" s="112"/>
      <c r="C33" s="112"/>
      <c r="D33" s="112"/>
      <c r="E33" s="112"/>
      <c r="F33" s="113"/>
    </row>
    <row r="34" spans="1:10" ht="12.75" customHeight="1">
      <c r="A34" s="3"/>
      <c r="B34" s="4"/>
      <c r="C34" s="5"/>
      <c r="D34" s="5"/>
      <c r="E34" s="5"/>
      <c r="F34" s="6"/>
      <c r="G34" s="7"/>
      <c r="H34" s="5"/>
      <c r="I34" s="5"/>
      <c r="J34" s="5"/>
    </row>
    <row r="35" spans="1:10" ht="43.5" customHeight="1">
      <c r="A35" s="117" t="s">
        <v>32</v>
      </c>
      <c r="B35" s="118"/>
      <c r="C35" s="118"/>
      <c r="D35" s="118"/>
      <c r="E35" s="118"/>
      <c r="F35" s="119"/>
      <c r="G35" s="7"/>
      <c r="H35" s="8"/>
      <c r="I35" s="8"/>
      <c r="J35" s="8"/>
    </row>
    <row r="36" spans="1:10" ht="33.75" thickBot="1">
      <c r="A36" s="3"/>
      <c r="B36" s="5"/>
      <c r="C36" s="9" t="s">
        <v>4</v>
      </c>
      <c r="D36" s="9" t="s">
        <v>5</v>
      </c>
      <c r="E36" s="9" t="s">
        <v>6</v>
      </c>
      <c r="F36" s="10" t="s">
        <v>7</v>
      </c>
      <c r="H36" s="5"/>
      <c r="I36" s="5"/>
      <c r="J36" s="5"/>
    </row>
    <row r="37" spans="1:10" s="20" customFormat="1" ht="20.25" thickBot="1" thickTop="1">
      <c r="A37" s="16"/>
      <c r="B37" s="11" t="s">
        <v>33</v>
      </c>
      <c r="C37" s="12">
        <v>18721.49</v>
      </c>
      <c r="D37" s="12">
        <v>19542.39</v>
      </c>
      <c r="E37" s="12">
        <v>21644.25</v>
      </c>
      <c r="F37" s="13">
        <f>(C37+D37+E37)/3</f>
        <v>19969.376666666667</v>
      </c>
      <c r="G37" s="18"/>
      <c r="H37" s="19"/>
      <c r="I37" s="19"/>
      <c r="J37" s="19"/>
    </row>
    <row r="38" spans="1:10" ht="15" customHeight="1" thickTop="1">
      <c r="A38" s="3"/>
      <c r="B38" s="33" t="s">
        <v>34</v>
      </c>
      <c r="C38" s="95" t="s">
        <v>35</v>
      </c>
      <c r="D38" s="95" t="s">
        <v>36</v>
      </c>
      <c r="E38" s="95" t="s">
        <v>37</v>
      </c>
      <c r="F38" s="92" t="s">
        <v>38</v>
      </c>
      <c r="H38" s="5"/>
      <c r="I38" s="5"/>
      <c r="J38" s="5"/>
    </row>
    <row r="39" spans="1:10" ht="15" customHeight="1">
      <c r="A39" s="3"/>
      <c r="B39" s="19"/>
      <c r="C39" s="34"/>
      <c r="D39" s="34"/>
      <c r="E39" s="34"/>
      <c r="F39" s="21"/>
      <c r="H39" s="5"/>
      <c r="I39" s="5"/>
      <c r="J39" s="5"/>
    </row>
    <row r="40" spans="1:10" s="1" customFormat="1" ht="36.75" customHeight="1">
      <c r="A40" s="120" t="s">
        <v>39</v>
      </c>
      <c r="B40" s="121"/>
      <c r="C40" s="121"/>
      <c r="D40" s="121"/>
      <c r="E40" s="121"/>
      <c r="F40" s="122"/>
      <c r="G40" s="22"/>
      <c r="H40" s="23"/>
      <c r="I40" s="23"/>
      <c r="J40" s="23"/>
    </row>
    <row r="41" spans="1:6" ht="12.75">
      <c r="A41" s="3"/>
      <c r="B41" s="5"/>
      <c r="C41" s="5"/>
      <c r="D41" s="5"/>
      <c r="E41" s="5"/>
      <c r="F41" s="6"/>
    </row>
    <row r="42" spans="1:7" ht="19.5" thickBot="1">
      <c r="A42" s="3"/>
      <c r="B42" s="5"/>
      <c r="C42" s="5"/>
      <c r="D42" s="9" t="s">
        <v>22</v>
      </c>
      <c r="E42" s="9" t="s">
        <v>23</v>
      </c>
      <c r="F42" s="24" t="s">
        <v>24</v>
      </c>
      <c r="G42" s="1"/>
    </row>
    <row r="43" spans="1:6" ht="39" thickBot="1" thickTop="1">
      <c r="A43" s="3"/>
      <c r="B43" s="25" t="s">
        <v>89</v>
      </c>
      <c r="C43" s="23"/>
      <c r="D43" s="79">
        <v>0.029</v>
      </c>
      <c r="E43" s="79">
        <v>0.017</v>
      </c>
      <c r="F43" s="79">
        <v>0.013</v>
      </c>
    </row>
    <row r="44" spans="1:6" ht="16.5" thickTop="1">
      <c r="A44" s="3"/>
      <c r="B44" s="5"/>
      <c r="C44" s="5"/>
      <c r="D44" s="93" t="s">
        <v>40</v>
      </c>
      <c r="E44" s="93" t="s">
        <v>41</v>
      </c>
      <c r="F44" s="94" t="s">
        <v>42</v>
      </c>
    </row>
    <row r="45" spans="1:6" ht="13.5" thickBot="1">
      <c r="A45" s="3"/>
      <c r="B45" s="5"/>
      <c r="C45" s="5"/>
      <c r="D45" s="5"/>
      <c r="E45" s="5"/>
      <c r="F45" s="6"/>
    </row>
    <row r="46" spans="1:6" ht="20.25" thickBot="1" thickTop="1">
      <c r="A46" s="3"/>
      <c r="B46" s="27" t="s">
        <v>43</v>
      </c>
      <c r="C46" s="5"/>
      <c r="D46" s="17">
        <f>F37*D43</f>
        <v>579.1119233333334</v>
      </c>
      <c r="E46" s="17">
        <f>F37*E43</f>
        <v>339.4794033333334</v>
      </c>
      <c r="F46" s="17">
        <f>F37*F43</f>
        <v>259.6018966666667</v>
      </c>
    </row>
    <row r="47" spans="1:6" ht="16.5" thickTop="1">
      <c r="A47" s="3"/>
      <c r="B47" s="5"/>
      <c r="C47" s="5"/>
      <c r="D47" s="93" t="s">
        <v>44</v>
      </c>
      <c r="E47" s="93" t="s">
        <v>45</v>
      </c>
      <c r="F47" s="94" t="s">
        <v>46</v>
      </c>
    </row>
    <row r="48" spans="1:6" ht="17.25" customHeight="1" thickBot="1">
      <c r="A48" s="29"/>
      <c r="B48" s="31"/>
      <c r="C48" s="31"/>
      <c r="D48" s="31"/>
      <c r="E48" s="31"/>
      <c r="F48" s="32"/>
    </row>
    <row r="49" spans="1:6" ht="30.75" customHeight="1" thickBot="1" thickTop="1">
      <c r="A49" s="35"/>
      <c r="B49" s="36"/>
      <c r="C49" s="36"/>
      <c r="D49" s="36"/>
      <c r="E49" s="36"/>
      <c r="F49" s="36"/>
    </row>
    <row r="50" spans="1:6" s="1" customFormat="1" ht="21.75" customHeight="1" thickBot="1" thickTop="1">
      <c r="A50" s="114" t="s">
        <v>84</v>
      </c>
      <c r="B50" s="115"/>
      <c r="C50" s="115"/>
      <c r="D50" s="115"/>
      <c r="E50" s="115"/>
      <c r="F50" s="116"/>
    </row>
    <row r="51" spans="1:6" ht="11.25" customHeight="1" thickTop="1">
      <c r="A51" s="37"/>
      <c r="B51" s="38"/>
      <c r="C51" s="39"/>
      <c r="D51" s="39"/>
      <c r="E51" s="39"/>
      <c r="F51" s="40"/>
    </row>
    <row r="52" spans="1:6" ht="19.5" customHeight="1" thickBot="1">
      <c r="A52" s="41"/>
      <c r="B52" s="42"/>
      <c r="C52" s="42"/>
      <c r="D52" s="43" t="s">
        <v>22</v>
      </c>
      <c r="E52" s="43" t="s">
        <v>23</v>
      </c>
      <c r="F52" s="44" t="s">
        <v>47</v>
      </c>
    </row>
    <row r="53" spans="1:6" ht="20.25" thickBot="1" thickTop="1">
      <c r="A53" s="41"/>
      <c r="B53" s="45" t="s">
        <v>48</v>
      </c>
      <c r="C53" s="42"/>
      <c r="D53" s="17">
        <f>D27+D46</f>
        <v>2592.637723333335</v>
      </c>
      <c r="E53" s="17">
        <f>E27+E46</f>
        <v>1590.3060366666678</v>
      </c>
      <c r="F53" s="17">
        <f>F27+F46</f>
        <v>1205.348863333334</v>
      </c>
    </row>
    <row r="54" spans="1:6" ht="16.5" thickTop="1">
      <c r="A54" s="41"/>
      <c r="B54" s="46" t="s">
        <v>109</v>
      </c>
      <c r="C54" s="42"/>
      <c r="D54" s="96" t="s">
        <v>50</v>
      </c>
      <c r="E54" s="96" t="s">
        <v>51</v>
      </c>
      <c r="F54" s="97" t="s">
        <v>52</v>
      </c>
    </row>
    <row r="55" spans="1:6" ht="17.25" customHeight="1" thickBot="1">
      <c r="A55" s="48"/>
      <c r="B55" s="49"/>
      <c r="C55" s="49"/>
      <c r="D55" s="49"/>
      <c r="E55" s="49"/>
      <c r="F55" s="50"/>
    </row>
    <row r="56" spans="1:6" ht="17.25" customHeight="1" thickTop="1">
      <c r="A56" s="51"/>
      <c r="B56" s="42"/>
      <c r="C56" s="42"/>
      <c r="D56" s="42"/>
      <c r="E56" s="42"/>
      <c r="F56" s="42"/>
    </row>
    <row r="57" spans="1:6" ht="21" customHeight="1" thickBot="1">
      <c r="A57" s="15"/>
      <c r="B57" s="5"/>
      <c r="C57" s="5"/>
      <c r="D57" s="5"/>
      <c r="E57" s="5"/>
      <c r="F57" s="5"/>
    </row>
    <row r="58" spans="1:6" s="1" customFormat="1" ht="21.75" customHeight="1" thickBot="1" thickTop="1">
      <c r="A58" s="114" t="s">
        <v>85</v>
      </c>
      <c r="B58" s="115"/>
      <c r="C58" s="115"/>
      <c r="D58" s="115"/>
      <c r="E58" s="115"/>
      <c r="F58" s="116"/>
    </row>
    <row r="59" spans="1:6" ht="10.5" customHeight="1" thickTop="1">
      <c r="A59" s="56"/>
      <c r="B59" s="57"/>
      <c r="C59" s="36"/>
      <c r="D59" s="36"/>
      <c r="E59" s="36"/>
      <c r="F59" s="58"/>
    </row>
    <row r="60" spans="1:6" ht="32.25" thickBot="1">
      <c r="A60" s="3"/>
      <c r="B60" s="5"/>
      <c r="C60" s="5"/>
      <c r="D60" s="5"/>
      <c r="E60" s="80" t="s">
        <v>53</v>
      </c>
      <c r="F60" s="6"/>
    </row>
    <row r="61" spans="1:6" ht="20.25" thickBot="1" thickTop="1">
      <c r="A61" s="3"/>
      <c r="B61" s="138" t="s">
        <v>54</v>
      </c>
      <c r="C61" s="139"/>
      <c r="D61" s="140"/>
      <c r="E61" s="81">
        <f>0.08*F12</f>
        <v>2358.130666666667</v>
      </c>
      <c r="F61" s="6"/>
    </row>
    <row r="62" spans="1:6" ht="16.5" thickTop="1">
      <c r="A62" s="3"/>
      <c r="B62" s="5"/>
      <c r="C62" s="5"/>
      <c r="D62" s="5"/>
      <c r="E62" s="93" t="s">
        <v>55</v>
      </c>
      <c r="F62" s="6"/>
    </row>
    <row r="63" spans="1:6" ht="2.25" customHeight="1">
      <c r="A63" s="3"/>
      <c r="B63" s="5"/>
      <c r="C63" s="5"/>
      <c r="D63" s="5"/>
      <c r="E63" s="5"/>
      <c r="F63" s="6"/>
    </row>
    <row r="64" spans="1:6" ht="15.75">
      <c r="A64" s="3"/>
      <c r="B64" s="136" t="s">
        <v>56</v>
      </c>
      <c r="C64" s="136"/>
      <c r="D64" s="136"/>
      <c r="E64" s="136"/>
      <c r="F64" s="137"/>
    </row>
    <row r="65" spans="1:6" ht="6.75" customHeight="1" thickBot="1">
      <c r="A65" s="3"/>
      <c r="B65" s="76"/>
      <c r="C65" s="76"/>
      <c r="D65" s="76"/>
      <c r="E65" s="76"/>
      <c r="F65" s="77"/>
    </row>
    <row r="66" spans="1:6" ht="20.25" customHeight="1" thickBot="1" thickTop="1">
      <c r="A66" s="82"/>
      <c r="B66" s="83"/>
      <c r="C66" s="83"/>
      <c r="D66" s="83"/>
      <c r="E66" s="83"/>
      <c r="F66" s="84"/>
    </row>
    <row r="67" spans="1:6" ht="13.5" thickTop="1">
      <c r="A67" s="3"/>
      <c r="B67" s="85"/>
      <c r="C67" s="85"/>
      <c r="D67" s="85"/>
      <c r="E67" s="85"/>
      <c r="F67" s="86"/>
    </row>
    <row r="68" spans="1:6" ht="15.75">
      <c r="A68" s="144" t="s">
        <v>57</v>
      </c>
      <c r="B68" s="145"/>
      <c r="C68" s="145"/>
      <c r="D68" s="145"/>
      <c r="E68" s="145"/>
      <c r="F68" s="146"/>
    </row>
    <row r="69" spans="1:6" ht="16.5" thickBot="1">
      <c r="A69" s="3"/>
      <c r="B69" s="87"/>
      <c r="C69" s="85"/>
      <c r="D69" s="85"/>
      <c r="E69" s="85"/>
      <c r="F69" s="86"/>
    </row>
    <row r="70" spans="1:6" ht="20.25" thickBot="1" thickTop="1">
      <c r="A70" s="3"/>
      <c r="B70" s="88" t="s">
        <v>58</v>
      </c>
      <c r="C70" s="5"/>
      <c r="E70" s="17">
        <f>+IF(D53&gt;$E$61,$E$61,D53)</f>
        <v>2358.130666666667</v>
      </c>
      <c r="F70" s="6"/>
    </row>
    <row r="71" spans="1:6" ht="16.5" thickTop="1">
      <c r="A71" s="3"/>
      <c r="B71" s="89" t="s">
        <v>59</v>
      </c>
      <c r="C71" s="5"/>
      <c r="D71" s="5"/>
      <c r="E71" s="93" t="s">
        <v>60</v>
      </c>
      <c r="F71" s="6"/>
    </row>
    <row r="72" spans="1:6" ht="7.5" customHeight="1" thickBot="1">
      <c r="A72" s="3"/>
      <c r="B72" s="5"/>
      <c r="C72" s="5"/>
      <c r="D72" s="5"/>
      <c r="E72" s="5"/>
      <c r="F72" s="6"/>
    </row>
    <row r="73" spans="1:6" ht="20.25" thickBot="1" thickTop="1">
      <c r="A73" s="3"/>
      <c r="B73" s="88" t="s">
        <v>61</v>
      </c>
      <c r="C73" s="5"/>
      <c r="D73" s="5"/>
      <c r="E73" s="17">
        <f>+IF(E53&gt;$E$61,$E$61,E53)</f>
        <v>1590.3060366666678</v>
      </c>
      <c r="F73" s="6"/>
    </row>
    <row r="74" spans="1:6" ht="16.5" thickTop="1">
      <c r="A74" s="3"/>
      <c r="B74" s="89" t="s">
        <v>62</v>
      </c>
      <c r="C74" s="5"/>
      <c r="D74" s="5"/>
      <c r="E74" s="93" t="s">
        <v>63</v>
      </c>
      <c r="F74" s="6"/>
    </row>
    <row r="75" spans="1:6" ht="7.5" customHeight="1" thickBot="1">
      <c r="A75" s="3"/>
      <c r="B75" s="5"/>
      <c r="C75" s="5"/>
      <c r="D75" s="5"/>
      <c r="E75" s="5"/>
      <c r="F75" s="6"/>
    </row>
    <row r="76" spans="1:6" ht="20.25" thickBot="1" thickTop="1">
      <c r="A76" s="3"/>
      <c r="B76" s="88" t="s">
        <v>64</v>
      </c>
      <c r="C76" s="5"/>
      <c r="D76" s="5"/>
      <c r="E76" s="17">
        <f>+IF(F53&gt;$E$61,$E$61,F53)</f>
        <v>1205.348863333334</v>
      </c>
      <c r="F76" s="6"/>
    </row>
    <row r="77" spans="1:6" ht="16.5" thickTop="1">
      <c r="A77" s="3"/>
      <c r="B77" s="89" t="s">
        <v>65</v>
      </c>
      <c r="C77" s="5"/>
      <c r="D77" s="5"/>
      <c r="E77" s="93" t="s">
        <v>66</v>
      </c>
      <c r="F77" s="6"/>
    </row>
    <row r="78" spans="1:6" ht="7.5" customHeight="1" thickBot="1">
      <c r="A78" s="29"/>
      <c r="B78" s="31"/>
      <c r="C78" s="31"/>
      <c r="D78" s="31"/>
      <c r="E78" s="31"/>
      <c r="F78" s="32"/>
    </row>
    <row r="79" ht="13.5" thickTop="1"/>
    <row r="80" spans="1:6" s="55" customFormat="1" ht="12.75" customHeight="1" thickBot="1">
      <c r="A80" s="52"/>
      <c r="B80" s="53"/>
      <c r="C80" s="54"/>
      <c r="D80" s="54"/>
      <c r="E80" s="54"/>
      <c r="F80" s="54"/>
    </row>
    <row r="81" spans="1:6" s="1" customFormat="1" ht="24.75" customHeight="1" thickBot="1" thickTop="1">
      <c r="A81" s="114" t="s">
        <v>86</v>
      </c>
      <c r="B81" s="115"/>
      <c r="C81" s="115"/>
      <c r="D81" s="115"/>
      <c r="E81" s="115"/>
      <c r="F81" s="116"/>
    </row>
    <row r="82" spans="1:7" ht="19.5" thickTop="1">
      <c r="A82" s="56"/>
      <c r="B82" s="57"/>
      <c r="C82" s="36"/>
      <c r="D82" s="36"/>
      <c r="E82" s="36"/>
      <c r="F82" s="58"/>
      <c r="G82" s="7"/>
    </row>
    <row r="83" spans="1:7" ht="33" customHeight="1">
      <c r="A83" s="131" t="s">
        <v>67</v>
      </c>
      <c r="B83" s="132"/>
      <c r="C83" s="132"/>
      <c r="D83" s="132"/>
      <c r="E83" s="132"/>
      <c r="F83" s="133"/>
      <c r="G83" s="7"/>
    </row>
    <row r="84" spans="1:7" ht="33.75" thickBot="1">
      <c r="A84" s="3"/>
      <c r="B84" s="59"/>
      <c r="C84" s="60"/>
      <c r="D84" s="60"/>
      <c r="E84" s="61" t="s">
        <v>7</v>
      </c>
      <c r="F84" s="6"/>
      <c r="G84" s="7"/>
    </row>
    <row r="85" spans="1:10" s="20" customFormat="1" ht="20.25" thickBot="1" thickTop="1">
      <c r="A85" s="16"/>
      <c r="B85" s="11" t="s">
        <v>143</v>
      </c>
      <c r="C85" s="5"/>
      <c r="D85" s="5"/>
      <c r="E85" s="17">
        <f>+F15</f>
        <v>-6101.593333333338</v>
      </c>
      <c r="F85" s="62"/>
      <c r="G85" s="18"/>
      <c r="H85" s="19"/>
      <c r="I85" s="19"/>
      <c r="J85" s="19"/>
    </row>
    <row r="86" spans="1:10" ht="16.5" thickTop="1">
      <c r="A86" s="3"/>
      <c r="B86" s="19"/>
      <c r="C86" s="19"/>
      <c r="D86" s="19"/>
      <c r="E86" s="95" t="s">
        <v>20</v>
      </c>
      <c r="F86" s="6"/>
      <c r="G86" s="7"/>
      <c r="H86" s="5"/>
      <c r="I86" s="5"/>
      <c r="J86" s="5"/>
    </row>
    <row r="87" spans="1:10" ht="12.75" customHeight="1">
      <c r="A87" s="3"/>
      <c r="B87" s="19"/>
      <c r="C87" s="19"/>
      <c r="D87" s="19"/>
      <c r="E87" s="19"/>
      <c r="F87" s="21"/>
      <c r="G87" s="7"/>
      <c r="H87" s="5"/>
      <c r="I87" s="5"/>
      <c r="J87" s="5"/>
    </row>
    <row r="88" spans="1:6" ht="19.5" customHeight="1" thickBot="1">
      <c r="A88" s="41"/>
      <c r="B88" s="42"/>
      <c r="C88" s="43" t="s">
        <v>22</v>
      </c>
      <c r="D88" s="43" t="s">
        <v>23</v>
      </c>
      <c r="E88" s="43" t="s">
        <v>24</v>
      </c>
      <c r="F88" s="6"/>
    </row>
    <row r="89" spans="1:6" ht="20.25" thickBot="1" thickTop="1">
      <c r="A89" s="41"/>
      <c r="B89" s="45" t="s">
        <v>144</v>
      </c>
      <c r="C89" s="17">
        <f>+E70</f>
        <v>2358.130666666667</v>
      </c>
      <c r="D89" s="17">
        <f>+E73</f>
        <v>1590.3060366666678</v>
      </c>
      <c r="E89" s="17">
        <f>+E76</f>
        <v>1205.348863333334</v>
      </c>
      <c r="F89" s="21"/>
    </row>
    <row r="90" spans="1:6" ht="16.5" thickTop="1">
      <c r="A90" s="41"/>
      <c r="B90" s="42"/>
      <c r="C90" s="96" t="s">
        <v>60</v>
      </c>
      <c r="D90" s="96" t="s">
        <v>63</v>
      </c>
      <c r="E90" s="96" t="s">
        <v>66</v>
      </c>
      <c r="F90" s="6"/>
    </row>
    <row r="91" spans="1:10" ht="18" customHeight="1">
      <c r="A91" s="3"/>
      <c r="B91" s="19"/>
      <c r="C91" s="19"/>
      <c r="D91" s="19"/>
      <c r="E91" s="19"/>
      <c r="F91" s="21"/>
      <c r="G91" s="7"/>
      <c r="H91" s="5"/>
      <c r="I91" s="5"/>
      <c r="J91" s="5"/>
    </row>
    <row r="92" spans="1:10" s="55" customFormat="1" ht="38.25" thickBot="1">
      <c r="A92" s="3"/>
      <c r="B92" s="5"/>
      <c r="C92" s="9" t="s">
        <v>4</v>
      </c>
      <c r="D92" s="9" t="s">
        <v>5</v>
      </c>
      <c r="E92" s="9" t="s">
        <v>6</v>
      </c>
      <c r="F92" s="24" t="s">
        <v>7</v>
      </c>
      <c r="G92" s="63"/>
      <c r="H92" s="42"/>
      <c r="I92" s="42"/>
      <c r="J92" s="42"/>
    </row>
    <row r="93" spans="1:10" s="55" customFormat="1" ht="48.75" thickBot="1" thickTop="1">
      <c r="A93" s="41"/>
      <c r="B93" s="64" t="s">
        <v>145</v>
      </c>
      <c r="C93" s="65">
        <f>C9*0.02-300</f>
        <v>156.647</v>
      </c>
      <c r="D93" s="65">
        <f>D9*0.02-300</f>
        <v>204.90760000000006</v>
      </c>
      <c r="E93" s="65">
        <f>E9*0.02-300</f>
        <v>140.94779999999997</v>
      </c>
      <c r="F93" s="104">
        <f>+(C93+D93+E93)/3</f>
        <v>167.5008</v>
      </c>
      <c r="G93" s="63"/>
      <c r="H93" s="42"/>
      <c r="I93" s="42"/>
      <c r="J93" s="42"/>
    </row>
    <row r="94" spans="1:7" s="55" customFormat="1" ht="19.5" thickTop="1">
      <c r="A94" s="3"/>
      <c r="B94" s="66"/>
      <c r="C94" s="98" t="s">
        <v>90</v>
      </c>
      <c r="D94" s="98" t="s">
        <v>91</v>
      </c>
      <c r="E94" s="98" t="s">
        <v>75</v>
      </c>
      <c r="F94" s="107" t="s">
        <v>122</v>
      </c>
      <c r="G94" s="63"/>
    </row>
    <row r="95" spans="1:6" s="55" customFormat="1" ht="18.75">
      <c r="A95" s="3"/>
      <c r="B95" s="67"/>
      <c r="C95" s="60"/>
      <c r="D95" s="60"/>
      <c r="E95" s="60"/>
      <c r="F95" s="6"/>
    </row>
    <row r="96" spans="1:6" s="55" customFormat="1" ht="19.5" thickBot="1">
      <c r="A96" s="3"/>
      <c r="B96" s="5"/>
      <c r="C96" s="9" t="s">
        <v>22</v>
      </c>
      <c r="D96" s="9" t="s">
        <v>23</v>
      </c>
      <c r="E96" s="9" t="s">
        <v>24</v>
      </c>
      <c r="F96" s="6"/>
    </row>
    <row r="97" spans="1:6" s="55" customFormat="1" ht="26.25" customHeight="1" thickBot="1" thickTop="1">
      <c r="A97" s="3"/>
      <c r="B97" s="27" t="s">
        <v>107</v>
      </c>
      <c r="C97" s="100">
        <f>+$E85+C89-$F93</f>
        <v>-3910.9634666666707</v>
      </c>
      <c r="D97" s="100">
        <f>+$E85+D89-$F93</f>
        <v>-4678.78809666667</v>
      </c>
      <c r="E97" s="100">
        <f>+$E85+E89-$F93</f>
        <v>-5063.745270000003</v>
      </c>
      <c r="F97" s="6"/>
    </row>
    <row r="98" spans="1:6" s="55" customFormat="1" ht="16.5" thickTop="1">
      <c r="A98" s="3"/>
      <c r="B98" s="68"/>
      <c r="C98" s="69" t="s">
        <v>123</v>
      </c>
      <c r="D98" s="69" t="s">
        <v>132</v>
      </c>
      <c r="E98" s="69" t="s">
        <v>124</v>
      </c>
      <c r="F98" s="6"/>
    </row>
    <row r="99" spans="1:6" s="55" customFormat="1" ht="9.75" customHeight="1" thickBot="1">
      <c r="A99" s="29"/>
      <c r="B99" s="70"/>
      <c r="C99" s="71"/>
      <c r="D99" s="71"/>
      <c r="E99" s="71"/>
      <c r="F99" s="32"/>
    </row>
    <row r="100" spans="1:7" s="1" customFormat="1" ht="33" customHeight="1" thickBot="1" thickTop="1">
      <c r="A100" s="141" t="s">
        <v>72</v>
      </c>
      <c r="B100" s="142"/>
      <c r="C100" s="142"/>
      <c r="D100" s="142"/>
      <c r="E100" s="142"/>
      <c r="F100" s="143"/>
      <c r="G100" s="22"/>
    </row>
    <row r="101" spans="1:6" s="55" customFormat="1" ht="20.25" thickTop="1">
      <c r="A101" s="111" t="s">
        <v>73</v>
      </c>
      <c r="B101" s="112"/>
      <c r="C101" s="112"/>
      <c r="D101" s="112"/>
      <c r="E101" s="112"/>
      <c r="F101" s="113"/>
    </row>
    <row r="102" spans="1:6" ht="12.75">
      <c r="A102" s="3"/>
      <c r="B102" s="5"/>
      <c r="C102" s="5"/>
      <c r="D102" s="5"/>
      <c r="E102" s="5"/>
      <c r="F102" s="6"/>
    </row>
    <row r="103" spans="1:6" ht="33.75" thickBot="1">
      <c r="A103" s="3"/>
      <c r="B103" s="5"/>
      <c r="C103" s="9" t="s">
        <v>4</v>
      </c>
      <c r="D103" s="9" t="s">
        <v>5</v>
      </c>
      <c r="E103" s="9" t="s">
        <v>6</v>
      </c>
      <c r="F103" s="10" t="s">
        <v>7</v>
      </c>
    </row>
    <row r="104" spans="1:6" ht="20.25" thickBot="1" thickTop="1">
      <c r="A104" s="3"/>
      <c r="B104" s="11" t="s">
        <v>99</v>
      </c>
      <c r="C104" s="12">
        <f>1.05*C9</f>
        <v>23973.9675</v>
      </c>
      <c r="D104" s="12">
        <f>1.06*D9</f>
        <v>26760.102800000004</v>
      </c>
      <c r="E104" s="12">
        <f>1.05*E9</f>
        <v>23149.7595</v>
      </c>
      <c r="F104" s="13">
        <f>(C104+D104+E104)/3</f>
        <v>24627.94326666667</v>
      </c>
    </row>
    <row r="105" spans="1:6" ht="16.5" thickTop="1">
      <c r="A105" s="3"/>
      <c r="B105" s="73" t="s">
        <v>74</v>
      </c>
      <c r="C105" s="90" t="s">
        <v>79</v>
      </c>
      <c r="D105" s="90" t="s">
        <v>80</v>
      </c>
      <c r="E105" s="90" t="s">
        <v>116</v>
      </c>
      <c r="F105" s="99" t="s">
        <v>117</v>
      </c>
    </row>
    <row r="106" spans="1:6" ht="13.5" thickBot="1">
      <c r="A106" s="3"/>
      <c r="B106" s="5"/>
      <c r="C106" s="5"/>
      <c r="D106" s="5"/>
      <c r="E106" s="5"/>
      <c r="F106" s="6"/>
    </row>
    <row r="107" spans="1:6" ht="20.25" thickBot="1" thickTop="1">
      <c r="A107" s="3"/>
      <c r="B107" s="11" t="s">
        <v>100</v>
      </c>
      <c r="C107" s="12">
        <f>1.1*C12</f>
        <v>28380.264000000003</v>
      </c>
      <c r="D107" s="12">
        <f>1.1*D12</f>
        <v>35823.029</v>
      </c>
      <c r="E107" s="12">
        <f>1.1*E12</f>
        <v>33069.597</v>
      </c>
      <c r="F107" s="13">
        <f>(C107+D107+E107)/3</f>
        <v>32424.296666666673</v>
      </c>
    </row>
    <row r="108" spans="1:6" ht="16.5" thickTop="1">
      <c r="A108" s="3"/>
      <c r="B108" s="73" t="s">
        <v>78</v>
      </c>
      <c r="C108" s="90" t="s">
        <v>92</v>
      </c>
      <c r="D108" s="90" t="s">
        <v>93</v>
      </c>
      <c r="E108" s="90" t="s">
        <v>125</v>
      </c>
      <c r="F108" s="99" t="s">
        <v>126</v>
      </c>
    </row>
    <row r="109" spans="1:6" ht="13.5" thickBot="1">
      <c r="A109" s="3"/>
      <c r="B109" s="5"/>
      <c r="C109" s="5"/>
      <c r="D109" s="5"/>
      <c r="E109" s="5"/>
      <c r="F109" s="6"/>
    </row>
    <row r="110" spans="1:6" s="55" customFormat="1" ht="20.25" thickBot="1" thickTop="1">
      <c r="A110" s="3"/>
      <c r="B110" s="11" t="s">
        <v>146</v>
      </c>
      <c r="C110" s="5"/>
      <c r="D110" s="5"/>
      <c r="E110" s="5"/>
      <c r="F110" s="17">
        <f>F104-F107</f>
        <v>-7796.353400000004</v>
      </c>
    </row>
    <row r="111" spans="1:6" s="55" customFormat="1" ht="16.5" thickTop="1">
      <c r="A111" s="3"/>
      <c r="B111" s="5"/>
      <c r="C111" s="5"/>
      <c r="D111" s="5"/>
      <c r="E111" s="5"/>
      <c r="F111" s="94" t="s">
        <v>127</v>
      </c>
    </row>
    <row r="112" spans="1:6" ht="19.5" customHeight="1">
      <c r="A112" s="3"/>
      <c r="B112" s="5"/>
      <c r="C112" s="5"/>
      <c r="D112" s="5"/>
      <c r="E112" s="5"/>
      <c r="F112" s="6"/>
    </row>
    <row r="113" spans="1:6" ht="19.5" thickBot="1">
      <c r="A113" s="41"/>
      <c r="B113" s="42"/>
      <c r="C113" s="43" t="s">
        <v>22</v>
      </c>
      <c r="D113" s="43" t="s">
        <v>23</v>
      </c>
      <c r="E113" s="43" t="s">
        <v>47</v>
      </c>
      <c r="F113" s="6"/>
    </row>
    <row r="114" spans="1:6" ht="20.25" thickBot="1" thickTop="1">
      <c r="A114" s="41"/>
      <c r="B114" s="45" t="s">
        <v>144</v>
      </c>
      <c r="C114" s="17">
        <f>+C89</f>
        <v>2358.130666666667</v>
      </c>
      <c r="D114" s="17">
        <f>+D89</f>
        <v>1590.3060366666678</v>
      </c>
      <c r="E114" s="17">
        <f>+E89</f>
        <v>1205.348863333334</v>
      </c>
      <c r="F114" s="21"/>
    </row>
    <row r="115" spans="1:6" ht="16.5" thickTop="1">
      <c r="A115" s="41"/>
      <c r="B115" s="42"/>
      <c r="C115" s="96" t="s">
        <v>60</v>
      </c>
      <c r="D115" s="96" t="s">
        <v>63</v>
      </c>
      <c r="E115" s="96" t="s">
        <v>66</v>
      </c>
      <c r="F115" s="6"/>
    </row>
    <row r="116" spans="1:10" s="55" customFormat="1" ht="12.75">
      <c r="A116" s="41"/>
      <c r="B116" s="42"/>
      <c r="C116" s="47"/>
      <c r="D116" s="47"/>
      <c r="E116" s="47"/>
      <c r="F116" s="6"/>
      <c r="G116" s="63"/>
      <c r="H116" s="42"/>
      <c r="I116" s="42"/>
      <c r="J116" s="42"/>
    </row>
    <row r="117" spans="1:10" s="55" customFormat="1" ht="38.25" thickBot="1">
      <c r="A117" s="3"/>
      <c r="B117" s="5"/>
      <c r="C117" s="9" t="s">
        <v>4</v>
      </c>
      <c r="D117" s="9" t="s">
        <v>5</v>
      </c>
      <c r="E117" s="9" t="s">
        <v>6</v>
      </c>
      <c r="F117" s="24" t="s">
        <v>7</v>
      </c>
      <c r="G117" s="63"/>
      <c r="H117" s="42"/>
      <c r="I117" s="42"/>
      <c r="J117" s="42"/>
    </row>
    <row r="118" spans="1:6" s="55" customFormat="1" ht="48.75" thickBot="1" thickTop="1">
      <c r="A118" s="41"/>
      <c r="B118" s="74" t="s">
        <v>147</v>
      </c>
      <c r="C118" s="65">
        <f>1.05*C93</f>
        <v>164.47935</v>
      </c>
      <c r="D118" s="65">
        <f>1.05*D93</f>
        <v>215.15298000000007</v>
      </c>
      <c r="E118" s="65">
        <f>1.05*E93</f>
        <v>147.99518999999998</v>
      </c>
      <c r="F118" s="104">
        <f>+(C118+D118+E118)/3</f>
        <v>175.87584</v>
      </c>
    </row>
    <row r="119" spans="1:6" ht="19.5" thickTop="1">
      <c r="A119" s="3"/>
      <c r="B119" s="66"/>
      <c r="C119" s="98" t="s">
        <v>104</v>
      </c>
      <c r="D119" s="98" t="s">
        <v>105</v>
      </c>
      <c r="E119" s="98" t="s">
        <v>106</v>
      </c>
      <c r="F119" s="102" t="s">
        <v>128</v>
      </c>
    </row>
    <row r="120" spans="1:6" ht="26.25" customHeight="1" thickBot="1">
      <c r="A120" s="3"/>
      <c r="B120" s="5"/>
      <c r="C120" s="9" t="s">
        <v>22</v>
      </c>
      <c r="D120" s="9" t="s">
        <v>23</v>
      </c>
      <c r="E120" s="9" t="s">
        <v>24</v>
      </c>
      <c r="F120" s="6"/>
    </row>
    <row r="121" spans="1:6" ht="20.25" thickBot="1" thickTop="1">
      <c r="A121" s="3"/>
      <c r="B121" s="27" t="s">
        <v>108</v>
      </c>
      <c r="C121" s="17">
        <f>+C114+$F110-$F118</f>
        <v>-5614.098573333336</v>
      </c>
      <c r="D121" s="17">
        <f>+D114+$F110-$F118</f>
        <v>-6381.923203333336</v>
      </c>
      <c r="E121" s="17">
        <f>+E114+$F110-$F118</f>
        <v>-6766.880376666669</v>
      </c>
      <c r="F121" s="6"/>
    </row>
    <row r="122" spans="1:6" ht="16.5" thickTop="1">
      <c r="A122" s="3"/>
      <c r="B122" s="68"/>
      <c r="C122" s="75" t="s">
        <v>129</v>
      </c>
      <c r="D122" s="75" t="s">
        <v>130</v>
      </c>
      <c r="E122" s="75" t="s">
        <v>131</v>
      </c>
      <c r="F122" s="6"/>
    </row>
    <row r="123" spans="1:6" ht="3.75" customHeight="1" thickBot="1">
      <c r="A123" s="29"/>
      <c r="B123" s="31"/>
      <c r="C123" s="31"/>
      <c r="D123" s="31"/>
      <c r="E123" s="31"/>
      <c r="F123" s="32"/>
    </row>
    <row r="124" ht="13.5" thickTop="1"/>
    <row r="171" spans="2:6" ht="12.75">
      <c r="B171" s="124"/>
      <c r="C171" s="124"/>
      <c r="D171" s="124"/>
      <c r="E171" s="124"/>
      <c r="F171" s="125"/>
    </row>
    <row r="172" spans="2:6" ht="12.75">
      <c r="B172" s="76"/>
      <c r="C172" s="76"/>
      <c r="D172" s="76"/>
      <c r="E172" s="76"/>
      <c r="F172" s="77"/>
    </row>
    <row r="173" ht="25.5">
      <c r="B173" s="78" t="s">
        <v>81</v>
      </c>
    </row>
    <row r="175" ht="28.5">
      <c r="B175" s="78" t="s">
        <v>87</v>
      </c>
    </row>
  </sheetData>
  <mergeCells count="21">
    <mergeCell ref="B171:F171"/>
    <mergeCell ref="B3:G3"/>
    <mergeCell ref="A2:F2"/>
    <mergeCell ref="A101:F101"/>
    <mergeCell ref="A83:F83"/>
    <mergeCell ref="A100:F100"/>
    <mergeCell ref="A5:F5"/>
    <mergeCell ref="A33:F33"/>
    <mergeCell ref="A81:F81"/>
    <mergeCell ref="A18:F18"/>
    <mergeCell ref="A68:F68"/>
    <mergeCell ref="A1:F1"/>
    <mergeCell ref="B64:F64"/>
    <mergeCell ref="B61:D61"/>
    <mergeCell ref="A4:F4"/>
    <mergeCell ref="A32:F32"/>
    <mergeCell ref="A50:F50"/>
    <mergeCell ref="A58:F58"/>
    <mergeCell ref="A35:F35"/>
    <mergeCell ref="A40:F40"/>
    <mergeCell ref="A7:F7"/>
  </mergeCells>
  <printOptions horizontalCentered="1"/>
  <pageMargins left="0" right="0" top="0.2362204724409449" bottom="0.17" header="0.15748031496062992" footer="0.15748031496062992"/>
  <pageSetup horizontalDpi="600" verticalDpi="600" orientation="portrait" paperSize="9" scale="61" r:id="rId1"/>
  <headerFooter alignWithMargins="0">
    <oddHeader>&amp;R&amp;"Times New Roman,Grassetto"&amp;16Esempio n. 5</oddHeader>
  </headerFooter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Visconti</cp:lastModifiedBy>
  <cp:lastPrinted>2007-03-19T09:27:27Z</cp:lastPrinted>
  <dcterms:created xsi:type="dcterms:W3CDTF">2007-01-09T15:29:23Z</dcterms:created>
  <dcterms:modified xsi:type="dcterms:W3CDTF">2007-04-19T09:26:28Z</dcterms:modified>
  <cp:category/>
  <cp:version/>
  <cp:contentType/>
  <cp:contentStatus/>
</cp:coreProperties>
</file>